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s meg" sheetId="1" state="visible" r:id="rId3"/>
    <sheet name="Utstyrsliste" sheetId="2" state="visible" r:id="rId4"/>
    <sheet name="Oversikt" sheetId="3" state="visible" r:id="rId5"/>
  </sheets>
  <definedNames>
    <definedName function="false" hidden="true" localSheetId="1" name="_xlnm._FilterDatabase" vbProcedure="false">Utstyrsliste!$A$1:$U$51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Bedriftens eget nummer på enheten. Skriv det samme som står på merkelappen.</t>
        </r>
      </text>
    </comment>
    <comment ref="B1" authorId="0">
      <text>
        <r>
          <rPr>
            <sz val="10"/>
            <rFont val="Arial"/>
            <family val="2"/>
          </rPr>
          <t xml:space="preserve">Kort, gjenkjennelig navn, f.eks. «Gravemaskin CAT 320 – Oslo».</t>
        </r>
      </text>
    </comment>
    <comment ref="C1" authorId="0">
      <text>
        <r>
          <rPr>
            <sz val="10"/>
            <rFont val="Arial"/>
            <family val="2"/>
          </rPr>
          <t xml:space="preserve">Velg fra listen: Kjøretøy, Verktøy, Maskin eller Annet. Samme fire typer som i Autogear Inventory.</t>
        </r>
      </text>
    </comment>
    <comment ref="G1" authorId="0">
      <text>
        <r>
          <rPr>
            <sz val="10"/>
            <rFont val="Arial"/>
            <family val="2"/>
          </rPr>
          <t xml:space="preserve">Registreringsnummer for kjøretøy, serienummer for verktøy og maskiner.</t>
        </r>
      </text>
    </comment>
    <comment ref="H1" authorId="0">
      <text>
        <r>
          <rPr>
            <sz val="10"/>
            <rFont val="Arial"/>
            <family val="2"/>
          </rPr>
          <t xml:space="preserve">Står på QR-skiltet på maskinen. Kun maskiner registrert i Maskinregisteret.</t>
        </r>
      </text>
    </comment>
    <comment ref="J1" authorId="0">
      <text>
        <r>
          <rPr>
            <sz val="10"/>
            <rFont val="Arial"/>
            <family val="2"/>
          </rPr>
          <t xml:space="preserve">Én navngitt person per enhet.</t>
        </r>
      </text>
    </comment>
    <comment ref="K1" authorId="0">
      <text>
        <r>
          <rPr>
            <sz val="10"/>
            <rFont val="Arial"/>
            <family val="2"/>
          </rPr>
          <t xml:space="preserve">Eid og finansiell leasing aktiveres og får flåteestimat. Operasjonell leasing og leid er leiekostnad – estimatet blir tomt.</t>
        </r>
      </text>
    </comment>
    <comment ref="M1" authorId="0">
      <text>
        <r>
          <rPr>
            <sz val="10"/>
            <rFont val="Arial"/>
            <family val="2"/>
          </rPr>
          <t xml:space="preserve">Eks. mva. Ved leasing/leie: månedskostnad settes i kolonnen Notat.</t>
        </r>
      </text>
    </comment>
    <comment ref="N1" authorId="0">
      <text>
        <r>
          <rPr>
            <sz val="10"/>
            <rFont val="Arial"/>
            <family val="2"/>
          </rPr>
          <t xml:space="preserve">Antall år til restverdi. Typisk 5–10 år for maskiner, 3–5 for verktøy.</t>
        </r>
      </text>
    </comment>
    <comment ref="O1" authorId="0">
      <text>
        <r>
          <rPr>
            <sz val="10"/>
            <rFont val="Arial"/>
            <family val="2"/>
          </rPr>
          <t xml:space="preserve">Forventet verdi ved slutten av perioden. 0 hvis ukjent.</t>
        </r>
      </text>
    </comment>
    <comment ref="P1" authorId="0">
      <text>
        <r>
          <rPr>
            <sz val="10"/>
            <rFont val="Arial"/>
            <family val="2"/>
          </rPr>
          <t xml:space="preserve">FORMEL – ikke skriv her. Lineær avskrivning fra kjøpsdato til i dag. Internt estimat, ikke regnskap.</t>
        </r>
      </text>
    </comment>
    <comment ref="Q1" authorId="0">
      <text>
        <r>
          <rPr>
            <sz val="10"/>
            <rFont val="Arial"/>
            <family val="2"/>
          </rPr>
          <t xml:space="preserve">Dato på siste kontrollrapport. Gjelder utstyr etter forskrift om utførelse av arbeid § 13-1.</t>
        </r>
      </text>
    </comment>
    <comment ref="R1" authorId="0">
      <text>
        <r>
          <rPr>
            <sz val="10"/>
            <rFont val="Arial"/>
            <family val="2"/>
          </rPr>
          <t xml:space="preserve">FORMEL – siste kontroll + 12 måneder (§ 13-2).</t>
        </r>
      </text>
    </comment>
    <comment ref="S1" authorId="0">
      <text>
        <r>
          <rPr>
            <sz val="10"/>
            <rFont val="Arial"/>
            <family val="2"/>
          </rPr>
          <t xml:space="preserve">FORMEL – Forfalt / Innen 30 dager / OK.</t>
        </r>
      </text>
    </comment>
    <comment ref="T1" authorId="0">
      <text>
        <r>
          <rPr>
            <sz val="10"/>
            <rFont val="Arial"/>
            <family val="2"/>
          </rPr>
          <t xml:space="preserve">Aktiv, Inaktiv eller Avhendet.</t>
        </r>
      </text>
    </comment>
  </commentList>
</comments>
</file>

<file path=xl/sharedStrings.xml><?xml version="1.0" encoding="utf-8"?>
<sst xmlns="http://schemas.openxmlformats.org/spreadsheetml/2006/main" count="124" uniqueCount="107">
  <si>
    <t xml:space="preserve">Utstyrsliste for bedriften — mal 2026</t>
  </si>
  <si>
    <t xml:space="preserve">Kjøretøy, verktøy, maskiner og annet utstyr i ett regneark. Fra ECIT Autogear AS, autogear.com.</t>
  </si>
  <si>
    <t xml:space="preserve">Slik bruker du malen</t>
  </si>
  <si>
    <t xml:space="preserve">1</t>
  </si>
  <si>
    <t xml:space="preserve">Gå til arket «Utstyrsliste». Fem eksempelrader viser forventet format — overskriv dem med dine egne enheter.</t>
  </si>
  <si>
    <t xml:space="preserve">2</t>
  </si>
  <si>
    <t xml:space="preserve">Gule celler fyller du inn. Hvite celler med formler lar du stå (Estimert verdi, Neste kontroll, Kontrollstatus).</t>
  </si>
  <si>
    <t xml:space="preserve">3</t>
  </si>
  <si>
    <t xml:space="preserve">Type, Eierform og Status velges fra nedtrekkslister. Samme begreper som i Autogear Inventory.</t>
  </si>
  <si>
    <t xml:space="preserve">4</t>
  </si>
  <si>
    <t xml:space="preserve">Arket «Oversikt» oppdaterer seg selv: antall per type, samlet kjøpspris, estimert verdi og kontroller som er forfalt.</t>
  </si>
  <si>
    <t xml:space="preserve">Om tallene</t>
  </si>
  <si>
    <t xml:space="preserve">Estimert verdi</t>
  </si>
  <si>
    <t xml:space="preserve">Lineær avskrivning fra kjøpsdato til dagens dato, ned til restverdi. Et internt estimat for flåteoversikt — ikke regnskapsmessig eller skattemessig avskrivning. Avklar regnskapsbehandling med regnskapsfører.</t>
  </si>
  <si>
    <t xml:space="preserve">Eierform</t>
  </si>
  <si>
    <t xml:space="preserve">Eid og finansiell leasing behandles som aktivert eiendel og får estimat. Operasjonell leasing og leid er løpende leiekostnad; utleier avskriver, så estimatet er tomt.</t>
  </si>
  <si>
    <t xml:space="preserve">Neste kontroll</t>
  </si>
  <si>
    <t xml:space="preserve">Siste sakkyndige kontroll + 12 måneder, som er hovedregelen i forskrift om utførelse av arbeid § 13-2. Ombygging, uhell eller mer enn seks måneder ute av bruk kan utløse kontroll tidligere.</t>
  </si>
  <si>
    <t xml:space="preserve">Kilder</t>
  </si>
  <si>
    <t xml:space="preserve">Forskrift om utførelse av arbeid (FOR-2011-12-06-1357) kap. 13, lovdata.no. Hentet 20.10.2026.</t>
  </si>
  <si>
    <t xml:space="preserve">Vil du slippe regnearket?</t>
  </si>
  <si>
    <t xml:space="preserve">Autogear Inventory</t>
  </si>
  <si>
    <t xml:space="preserve">Samler kjøretøy, verktøy, maskiner og annet utstyr på ett sted, med dokumenter, service, skader og flåteestimat per enhet. Er maskinene registrert i Maskinregisteret, hentes sakkyndige kontroller og motortimer inn automatisk. Les mer: https://www.autogear.com/integrations/maskinregisteret</t>
  </si>
  <si>
    <t xml:space="preserve">Book gratis demo</t>
  </si>
  <si>
    <t xml:space="preserve">https://www.autogear.com/contact-us#book-demo</t>
  </si>
  <si>
    <t xml:space="preserve">Fargekode:</t>
  </si>
  <si>
    <t xml:space="preserve">Gul celle = fyll inn</t>
  </si>
  <si>
    <t xml:space="preserve">Hvit celle = formel, ikke rør</t>
  </si>
  <si>
    <t xml:space="preserve">Internnr.</t>
  </si>
  <si>
    <t xml:space="preserve">Navn</t>
  </si>
  <si>
    <t xml:space="preserve">Type</t>
  </si>
  <si>
    <t xml:space="preserve">Merke</t>
  </si>
  <si>
    <t xml:space="preserve">Modell</t>
  </si>
  <si>
    <t xml:space="preserve">Årsmodell</t>
  </si>
  <si>
    <t xml:space="preserve">Reg.nr. / serienr.</t>
  </si>
  <si>
    <t xml:space="preserve">Maskinregisteret-nr.</t>
  </si>
  <si>
    <t xml:space="preserve">Plassering / avdeling</t>
  </si>
  <si>
    <t xml:space="preserve">Ansvarlig</t>
  </si>
  <si>
    <t xml:space="preserve">Kjøpsdato / startdato</t>
  </si>
  <si>
    <t xml:space="preserve">Kjøpspris (kr)</t>
  </si>
  <si>
    <t xml:space="preserve">Avskrivningsperiode (år)</t>
  </si>
  <si>
    <t xml:space="preserve">Restverdi (kr)</t>
  </si>
  <si>
    <t xml:space="preserve">Estimert verdi i dag (kr)</t>
  </si>
  <si>
    <t xml:space="preserve">Siste sakkyndige kontroll</t>
  </si>
  <si>
    <t xml:space="preserve">Kontrollstatus</t>
  </si>
  <si>
    <t xml:space="preserve">Status</t>
  </si>
  <si>
    <t xml:space="preserve">Notat</t>
  </si>
  <si>
    <t xml:space="preserve">M-101</t>
  </si>
  <si>
    <t xml:space="preserve">Gravemaskin CAT 320 – Oslo</t>
  </si>
  <si>
    <t xml:space="preserve">Maskin</t>
  </si>
  <si>
    <t xml:space="preserve">Caterpillar</t>
  </si>
  <si>
    <t xml:space="preserve">320</t>
  </si>
  <si>
    <t xml:space="preserve">CAT0320XK1234567</t>
  </si>
  <si>
    <t xml:space="preserve">MR-48213</t>
  </si>
  <si>
    <t xml:space="preserve">Anlegg Oslo</t>
  </si>
  <si>
    <t xml:space="preserve">Kari Nordmann</t>
  </si>
  <si>
    <t xml:space="preserve">Eid</t>
  </si>
  <si>
    <t xml:space="preserve">Aktiv</t>
  </si>
  <si>
    <t xml:space="preserve">V-014</t>
  </si>
  <si>
    <t xml:space="preserve">Varebil VW Transporter</t>
  </si>
  <si>
    <t xml:space="preserve">Kjøretøy</t>
  </si>
  <si>
    <t xml:space="preserve">Volkswagen</t>
  </si>
  <si>
    <t xml:space="preserve">Transporter</t>
  </si>
  <si>
    <t xml:space="preserve">EL 12345</t>
  </si>
  <si>
    <t xml:space="preserve">Service Øst</t>
  </si>
  <si>
    <t xml:space="preserve">Ola Hansen</t>
  </si>
  <si>
    <t xml:space="preserve">Finansiell leasing</t>
  </si>
  <si>
    <t xml:space="preserve">Leasing 36 mnd, Nordea Finans</t>
  </si>
  <si>
    <t xml:space="preserve">T-220</t>
  </si>
  <si>
    <t xml:space="preserve">Hilti borhammer TE 70</t>
  </si>
  <si>
    <t xml:space="preserve">Verktøy</t>
  </si>
  <si>
    <t xml:space="preserve">Hilti</t>
  </si>
  <si>
    <t xml:space="preserve">TE 70-ATC</t>
  </si>
  <si>
    <t xml:space="preserve">H70-9981</t>
  </si>
  <si>
    <t xml:space="preserve">Lager Fornebu</t>
  </si>
  <si>
    <t xml:space="preserve">M-102</t>
  </si>
  <si>
    <t xml:space="preserve">Teleskoptruck Manitou</t>
  </si>
  <si>
    <t xml:space="preserve">Manitou</t>
  </si>
  <si>
    <t xml:space="preserve">MT 1440</t>
  </si>
  <si>
    <t xml:space="preserve">MAN1440-77A</t>
  </si>
  <si>
    <t xml:space="preserve">MR-31155</t>
  </si>
  <si>
    <t xml:space="preserve">Anlegg Drammen</t>
  </si>
  <si>
    <t xml:space="preserve">Per Olsen</t>
  </si>
  <si>
    <t xml:space="preserve">Operasjonell leasing</t>
  </si>
  <si>
    <t xml:space="preserve">Leie 18 900 kr/mnd, utleier bestiller kontroll</t>
  </si>
  <si>
    <t xml:space="preserve">A-005</t>
  </si>
  <si>
    <t xml:space="preserve">Brakkerigg 3 moduler</t>
  </si>
  <si>
    <t xml:space="preserve">Annet</t>
  </si>
  <si>
    <t xml:space="preserve">Malthus</t>
  </si>
  <si>
    <t xml:space="preserve">Standard 3x</t>
  </si>
  <si>
    <t xml:space="preserve">Leid</t>
  </si>
  <si>
    <t xml:space="preserve">Leie 7 500 kr/mnd</t>
  </si>
  <si>
    <t xml:space="preserve">Oversikt</t>
  </si>
  <si>
    <t xml:space="preserve">Oppdateres automatisk fra arket «Utstyrsliste».</t>
  </si>
  <si>
    <t xml:space="preserve">Antall</t>
  </si>
  <si>
    <t xml:space="preserve">Samlet kjøpspris (kr)</t>
  </si>
  <si>
    <t xml:space="preserve">Totalt</t>
  </si>
  <si>
    <t xml:space="preserve">Sakkyndig kontroll</t>
  </si>
  <si>
    <t xml:space="preserve">Enheter med registrert kontroll</t>
  </si>
  <si>
    <t xml:space="preserve">Forfalt</t>
  </si>
  <si>
    <t xml:space="preserve">Innen 30 dager</t>
  </si>
  <si>
    <t xml:space="preserve">OK</t>
  </si>
  <si>
    <t xml:space="preserve">Nærmeste frist</t>
  </si>
  <si>
    <t xml:space="preserve">Aktive enheter</t>
  </si>
  <si>
    <t xml:space="preserve">Estimert verdi er et internt flåteestimat (lineær avskrivning), ikke regnskap.</t>
  </si>
  <si>
    <t xml:space="preserve">Neste kontroll = siste kontroll + 12 måneder (forskrift om utførelse av arbeid § 13-2).</t>
  </si>
  <si>
    <t xml:space="preserve">Vil du ha dette automatisk? Autogear Inventory + Maskinregisteret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</si>
</sst>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\.mm\.yyyy"/>
    <numFmt numFmtId="167" formatCode="#,##0"/>
    <numFmt numFmtId="168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5376D"/>
      <name val="Inter"/>
      <family val="0"/>
      <charset val="1"/>
    </font>
    <font>
      <sz val="10"/>
      <color rgb="FF6B6E8A"/>
      <name val="Inter"/>
      <family val="0"/>
      <charset val="1"/>
    </font>
    <font>
      <b val="true"/>
      <sz val="11"/>
      <color rgb="FF35376D"/>
      <name val="Inter"/>
      <family val="0"/>
      <charset val="1"/>
    </font>
    <font>
      <b val="true"/>
      <sz val="10"/>
      <color rgb="FF1A1B2E"/>
      <name val="Inter"/>
      <family val="0"/>
      <charset val="1"/>
    </font>
    <font>
      <sz val="10"/>
      <color rgb="FF1A1B2E"/>
      <name val="Inter"/>
      <family val="0"/>
      <charset val="1"/>
    </font>
    <font>
      <u val="single"/>
      <sz val="10"/>
      <color rgb="FF4C67C9"/>
      <name val="Inter"/>
      <family val="0"/>
      <charset val="1"/>
    </font>
    <font>
      <b val="true"/>
      <sz val="10"/>
      <color rgb="FFFFFFFF"/>
      <name val="Inter"/>
      <family val="0"/>
      <charset val="1"/>
    </font>
    <font>
      <sz val="10"/>
      <name val="Arial"/>
      <family val="2"/>
    </font>
    <font>
      <b val="true"/>
      <sz val="12"/>
      <color rgb="FF35376D"/>
      <name val="Inter"/>
      <family val="0"/>
      <charset val="1"/>
    </font>
    <font>
      <b val="true"/>
      <sz val="10"/>
      <color rgb="FF35376D"/>
      <name val="Inter"/>
      <family val="0"/>
      <charset val="1"/>
    </font>
    <font>
      <i val="true"/>
      <sz val="9"/>
      <color rgb="FF6B6E8A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6"/>
        <bgColor rgb="FFFFF4D6"/>
      </patternFill>
    </fill>
    <fill>
      <patternFill patternType="solid">
        <fgColor rgb="FF35376D"/>
        <bgColor rgb="FF003366"/>
      </patternFill>
    </fill>
    <fill>
      <patternFill patternType="solid">
        <fgColor rgb="FFF8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4F0"/>
      </left>
      <right style="thin">
        <color rgb="FFE2E4F0"/>
      </right>
      <top style="thin">
        <color rgb="FFE2E4F0"/>
      </top>
      <bottom style="thin">
        <color rgb="FFE2E4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35376D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1A1B2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6F0EB"/>
          <bgColor rgb="FF000000"/>
        </patternFill>
      </fill>
    </dxf>
    <dxf>
      <fill>
        <patternFill patternType="solid">
          <fgColor rgb="FFFBF0E2"/>
          <bgColor rgb="FF000000"/>
        </patternFill>
      </fill>
    </dxf>
    <dxf>
      <fill>
        <patternFill patternType="solid">
          <fgColor rgb="FF2D7A5F"/>
          <bgColor rgb="FF000000"/>
        </patternFill>
      </fill>
    </dxf>
    <dxf>
      <fill>
        <patternFill patternType="solid">
          <fgColor rgb="FFC77B2A"/>
          <bgColor rgb="FF000000"/>
        </patternFill>
      </fill>
    </dxf>
    <dxf>
      <font>
        <name val="Inter"/>
        <charset val="1"/>
        <family val="0"/>
        <b val="1"/>
        <color rgb="FFC77B2A"/>
      </font>
      <fill>
        <patternFill>
          <bgColor rgb="FFFBF0E2"/>
        </patternFill>
      </fill>
    </dxf>
    <dxf>
      <font>
        <name val="Inter"/>
        <charset val="1"/>
        <family val="0"/>
        <b val="1"/>
        <color rgb="FF8A5A00"/>
      </font>
      <fill>
        <patternFill>
          <bgColor rgb="FFFFF4D6"/>
        </patternFill>
      </fill>
    </dxf>
    <dxf>
      <font>
        <name val="Inter"/>
        <charset val="1"/>
        <family val="0"/>
        <b val="1"/>
        <color rgb="FF2D7A5F"/>
      </font>
      <fill>
        <patternFill>
          <bgColor rgb="FFE6F0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4D6"/>
      <rgbColor rgb="FFE6F0EB"/>
      <rgbColor rgb="FF660066"/>
      <rgbColor rgb="FFFF8080"/>
      <rgbColor rgb="FF0066CC"/>
      <rgbColor rgb="FFE2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8FC"/>
      <rgbColor rgb="FFFBF0E2"/>
      <rgbColor rgb="FFFFF9E6"/>
      <rgbColor rgb="FF99CCFF"/>
      <rgbColor rgb="FFFF99CC"/>
      <rgbColor rgb="FFCC99FF"/>
      <rgbColor rgb="FFFFCC99"/>
      <rgbColor rgb="FF4C67C9"/>
      <rgbColor rgb="FF33CCCC"/>
      <rgbColor rgb="FF99CC00"/>
      <rgbColor rgb="FFFFCC00"/>
      <rgbColor rgb="FFFF9900"/>
      <rgbColor rgb="FFC77B2A"/>
      <rgbColor rgb="FF6B6E8A"/>
      <rgbColor rgb="FF969696"/>
      <rgbColor rgb="FF003366"/>
      <rgbColor rgb="FF2D7A5F"/>
      <rgbColor rgb="FF003300"/>
      <rgbColor rgb="FF333300"/>
      <rgbColor rgb="FF993300"/>
      <rgbColor rgb="FF993366"/>
      <rgbColor rgb="FF35376D"/>
      <rgbColor rgb="FF1A1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utogear.com/contact-u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autogear.com/integrations/maskinregister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5.35" hidden="false" customHeight="false" outlineLevel="0" collapsed="false">
      <c r="B6" s="4" t="s">
        <v>3</v>
      </c>
      <c r="C6" s="5" t="s">
        <v>4</v>
      </c>
    </row>
    <row r="7" customFormat="false" ht="25.35" hidden="false" customHeight="false" outlineLevel="0" collapsed="false">
      <c r="B7" s="4" t="s">
        <v>5</v>
      </c>
      <c r="C7" s="5" t="s">
        <v>6</v>
      </c>
    </row>
    <row r="8" customFormat="false" ht="25.35" hidden="false" customHeight="false" outlineLevel="0" collapsed="false">
      <c r="B8" s="4" t="s">
        <v>7</v>
      </c>
      <c r="C8" s="5" t="s">
        <v>8</v>
      </c>
    </row>
    <row r="9" customFormat="false" ht="25.35" hidden="false" customHeight="false" outlineLevel="0" collapsed="false">
      <c r="B9" s="4" t="s">
        <v>9</v>
      </c>
      <c r="C9" s="5" t="s">
        <v>10</v>
      </c>
    </row>
    <row r="10" customFormat="false" ht="15" hidden="false" customHeight="false" outlineLevel="0" collapsed="false">
      <c r="B10" s="4"/>
      <c r="C10" s="5"/>
    </row>
    <row r="11" customFormat="false" ht="15" hidden="false" customHeight="false" outlineLevel="0" collapsed="false">
      <c r="B11" s="3" t="s">
        <v>11</v>
      </c>
    </row>
    <row r="12" customFormat="false" ht="37.3" hidden="false" customHeight="false" outlineLevel="0" collapsed="false">
      <c r="B12" s="4" t="s">
        <v>12</v>
      </c>
      <c r="C12" s="5" t="s">
        <v>13</v>
      </c>
    </row>
    <row r="13" customFormat="false" ht="25.35" hidden="false" customHeight="false" outlineLevel="0" collapsed="false">
      <c r="B13" s="4" t="s">
        <v>14</v>
      </c>
      <c r="C13" s="5" t="s">
        <v>15</v>
      </c>
    </row>
    <row r="14" customFormat="false" ht="37.3" hidden="false" customHeight="false" outlineLevel="0" collapsed="false">
      <c r="B14" s="4" t="s">
        <v>16</v>
      </c>
      <c r="C14" s="5" t="s">
        <v>17</v>
      </c>
    </row>
    <row r="15" customFormat="false" ht="25.35" hidden="false" customHeight="false" outlineLevel="0" collapsed="false">
      <c r="B15" s="4" t="s">
        <v>18</v>
      </c>
      <c r="C15" s="5" t="s">
        <v>19</v>
      </c>
    </row>
    <row r="16" customFormat="false" ht="15" hidden="false" customHeight="false" outlineLevel="0" collapsed="false">
      <c r="B16" s="4"/>
      <c r="C16" s="5"/>
    </row>
    <row r="17" customFormat="false" ht="15" hidden="false" customHeight="false" outlineLevel="0" collapsed="false">
      <c r="B17" s="3" t="s">
        <v>20</v>
      </c>
    </row>
    <row r="18" customFormat="false" ht="49.25" hidden="false" customHeight="false" outlineLevel="0" collapsed="false">
      <c r="B18" s="4" t="s">
        <v>21</v>
      </c>
      <c r="C18" s="5" t="s">
        <v>22</v>
      </c>
    </row>
    <row r="19" customFormat="false" ht="15" hidden="false" customHeight="false" outlineLevel="0" collapsed="false">
      <c r="B19" s="4" t="s">
        <v>23</v>
      </c>
      <c r="C19" s="6" t="s">
        <v>24</v>
      </c>
    </row>
    <row r="22" customFormat="false" ht="15" hidden="false" customHeight="false" outlineLevel="0" collapsed="false">
      <c r="B22" s="4" t="s">
        <v>25</v>
      </c>
      <c r="C22" s="7" t="s">
        <v>26</v>
      </c>
    </row>
    <row r="23" customFormat="false" ht="15" hidden="false" customHeight="false" outlineLevel="0" collapsed="false">
      <c r="C23" s="8" t="s">
        <v>27</v>
      </c>
    </row>
  </sheetData>
  <hyperlinks>
    <hyperlink ref="C19" r:id="rId1" location="book-demo" display="https://www.autogear.com/contact-us#book-dem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7"/>
    <col collapsed="false" customWidth="true" hidden="false" outlineLevel="0" max="9" min="8" style="0" width="18"/>
    <col collapsed="false" customWidth="true" hidden="false" outlineLevel="0" max="10" min="10" style="0" width="15"/>
    <col collapsed="false" customWidth="true" hidden="false" outlineLevel="0" max="11" min="11" style="0" width="20"/>
    <col collapsed="false" customWidth="true" hidden="false" outlineLevel="0" max="13" min="12" style="0" width="14"/>
    <col collapsed="false" customWidth="true" hidden="false" outlineLevel="0" max="15" min="14" style="0" width="13"/>
    <col collapsed="false" customWidth="true" hidden="false" outlineLevel="0" max="16" min="16" style="0" width="16"/>
    <col collapsed="false" customWidth="true" hidden="false" outlineLevel="0" max="17" min="17" style="0" width="15"/>
    <col collapsed="false" customWidth="true" hidden="false" outlineLevel="0" max="18" min="18" style="0" width="13"/>
    <col collapsed="false" customWidth="true" hidden="false" outlineLevel="0" max="19" min="19" style="0" width="14"/>
    <col collapsed="false" customWidth="true" hidden="false" outlineLevel="0" max="20" min="20" style="0" width="11"/>
    <col collapsed="false" customWidth="true" hidden="false" outlineLevel="0" max="21" min="21" style="0" width="30"/>
  </cols>
  <sheetData>
    <row r="1" customFormat="false" ht="33.75" hidden="false" customHeight="true" outlineLevel="0" collapsed="false">
      <c r="A1" s="9" t="s">
        <v>28</v>
      </c>
      <c r="B1" s="9" t="s">
        <v>29</v>
      </c>
      <c r="C1" s="9" t="s">
        <v>30</v>
      </c>
      <c r="D1" s="9" t="s">
        <v>31</v>
      </c>
      <c r="E1" s="9" t="s">
        <v>32</v>
      </c>
      <c r="F1" s="9" t="s">
        <v>33</v>
      </c>
      <c r="G1" s="9" t="s">
        <v>34</v>
      </c>
      <c r="H1" s="9" t="s">
        <v>35</v>
      </c>
      <c r="I1" s="9" t="s">
        <v>36</v>
      </c>
      <c r="J1" s="9" t="s">
        <v>37</v>
      </c>
      <c r="K1" s="9" t="s">
        <v>14</v>
      </c>
      <c r="L1" s="9" t="s">
        <v>38</v>
      </c>
      <c r="M1" s="9" t="s">
        <v>39</v>
      </c>
      <c r="N1" s="9" t="s">
        <v>40</v>
      </c>
      <c r="O1" s="9" t="s">
        <v>41</v>
      </c>
      <c r="P1" s="9" t="s">
        <v>42</v>
      </c>
      <c r="Q1" s="9" t="s">
        <v>43</v>
      </c>
      <c r="R1" s="9" t="s">
        <v>16</v>
      </c>
      <c r="S1" s="9" t="s">
        <v>44</v>
      </c>
      <c r="T1" s="9" t="s">
        <v>45</v>
      </c>
      <c r="U1" s="9" t="s">
        <v>46</v>
      </c>
    </row>
    <row r="2" customFormat="false" ht="18" hidden="false" customHeight="true" outlineLevel="0" collapsed="false">
      <c r="A2" s="10" t="s">
        <v>47</v>
      </c>
      <c r="B2" s="10" t="s">
        <v>48</v>
      </c>
      <c r="C2" s="10" t="s">
        <v>49</v>
      </c>
      <c r="D2" s="10" t="s">
        <v>50</v>
      </c>
      <c r="E2" s="10" t="s">
        <v>51</v>
      </c>
      <c r="F2" s="11" t="n">
        <v>2021</v>
      </c>
      <c r="G2" s="10" t="s">
        <v>52</v>
      </c>
      <c r="H2" s="10" t="s">
        <v>53</v>
      </c>
      <c r="I2" s="10" t="s">
        <v>54</v>
      </c>
      <c r="J2" s="10" t="s">
        <v>55</v>
      </c>
      <c r="K2" s="10" t="s">
        <v>56</v>
      </c>
      <c r="L2" s="12" t="n">
        <v>44298</v>
      </c>
      <c r="M2" s="13" t="n">
        <v>2450000</v>
      </c>
      <c r="N2" s="11" t="n">
        <v>8</v>
      </c>
      <c r="O2" s="13" t="n">
        <v>350000</v>
      </c>
      <c r="P2" s="14" t="n">
        <f aca="true">IF(OR(M2="",L2="",N2="",K2="Operasjonell leasing",K2="Leid"),"",MAX(O2,M2-(M2-O2)*MIN(N2,YEARFRAC(L2,TODAY()))/N2))</f>
        <v>1000416.66666667</v>
      </c>
      <c r="Q2" s="12" t="n">
        <v>46085</v>
      </c>
      <c r="R2" s="15" t="n">
        <f aca="false">IF(Q2="","",EDATE(Q2,12))</f>
        <v>46450</v>
      </c>
      <c r="S2" s="8" t="str">
        <f aca="true">IF(R2="","",IF(R2&lt;TODAY(),"Forfalt",IF(R2&lt;=TODAY()+30,"Innen 30 dager","OK")))</f>
        <v>OK</v>
      </c>
      <c r="T2" s="10" t="s">
        <v>57</v>
      </c>
      <c r="U2" s="10"/>
    </row>
    <row r="3" customFormat="false" ht="18" hidden="false" customHeight="true" outlineLevel="0" collapsed="false">
      <c r="A3" s="10" t="s">
        <v>58</v>
      </c>
      <c r="B3" s="10" t="s">
        <v>59</v>
      </c>
      <c r="C3" s="10" t="s">
        <v>60</v>
      </c>
      <c r="D3" s="10" t="s">
        <v>61</v>
      </c>
      <c r="E3" s="10" t="s">
        <v>62</v>
      </c>
      <c r="F3" s="11" t="n">
        <v>2023</v>
      </c>
      <c r="G3" s="10" t="s">
        <v>63</v>
      </c>
      <c r="H3" s="10"/>
      <c r="I3" s="10" t="s">
        <v>64</v>
      </c>
      <c r="J3" s="10" t="s">
        <v>65</v>
      </c>
      <c r="K3" s="10" t="s">
        <v>66</v>
      </c>
      <c r="L3" s="12" t="n">
        <v>45170</v>
      </c>
      <c r="M3" s="13" t="n">
        <v>520000</v>
      </c>
      <c r="N3" s="11" t="n">
        <v>5</v>
      </c>
      <c r="O3" s="13" t="n">
        <v>150000</v>
      </c>
      <c r="P3" s="14" t="n">
        <f aca="true">IF(OR(M3="",L3="",N3="",K3="Operasjonell leasing",K3="Leid"),"",MAX(O3,M3-(M3-O3)*MIN(N3,YEARFRAC(L3,TODAY()))/N3))</f>
        <v>287927.777777778</v>
      </c>
      <c r="Q3" s="12"/>
      <c r="R3" s="15" t="str">
        <f aca="false">IF(Q3="","",EDATE(Q3,12))</f>
        <v/>
      </c>
      <c r="S3" s="8" t="str">
        <f aca="true">IF(R3="","",IF(R3&lt;TODAY(),"Forfalt",IF(R3&lt;=TODAY()+30,"Innen 30 dager","OK")))</f>
        <v/>
      </c>
      <c r="T3" s="10" t="s">
        <v>57</v>
      </c>
      <c r="U3" s="10" t="s">
        <v>67</v>
      </c>
    </row>
    <row r="4" customFormat="false" ht="18" hidden="false" customHeight="true" outlineLevel="0" collapsed="false">
      <c r="A4" s="10" t="s">
        <v>68</v>
      </c>
      <c r="B4" s="10" t="s">
        <v>69</v>
      </c>
      <c r="C4" s="10" t="s">
        <v>70</v>
      </c>
      <c r="D4" s="10" t="s">
        <v>71</v>
      </c>
      <c r="E4" s="10" t="s">
        <v>72</v>
      </c>
      <c r="F4" s="11" t="n">
        <v>2024</v>
      </c>
      <c r="G4" s="10" t="s">
        <v>73</v>
      </c>
      <c r="H4" s="10"/>
      <c r="I4" s="10" t="s">
        <v>74</v>
      </c>
      <c r="J4" s="10" t="s">
        <v>55</v>
      </c>
      <c r="K4" s="10" t="s">
        <v>56</v>
      </c>
      <c r="L4" s="12" t="n">
        <v>45342</v>
      </c>
      <c r="M4" s="13" t="n">
        <v>14900</v>
      </c>
      <c r="N4" s="11" t="n">
        <v>4</v>
      </c>
      <c r="O4" s="13" t="n">
        <v>0</v>
      </c>
      <c r="P4" s="14" t="n">
        <f aca="true">IF(OR(M4="",L4="",N4="",K4="Operasjonell leasing",K4="Leid"),"",MAX(O4,M4-(M4-O4)*MIN(N4,YEARFRAC(L4,TODAY()))/N4))</f>
        <v>4966.66666666667</v>
      </c>
      <c r="Q4" s="12"/>
      <c r="R4" s="15" t="str">
        <f aca="false">IF(Q4="","",EDATE(Q4,12))</f>
        <v/>
      </c>
      <c r="S4" s="8" t="str">
        <f aca="true">IF(R4="","",IF(R4&lt;TODAY(),"Forfalt",IF(R4&lt;=TODAY()+30,"Innen 30 dager","OK")))</f>
        <v/>
      </c>
      <c r="T4" s="10" t="s">
        <v>57</v>
      </c>
      <c r="U4" s="10"/>
    </row>
    <row r="5" customFormat="false" ht="18" hidden="false" customHeight="true" outlineLevel="0" collapsed="false">
      <c r="A5" s="10" t="s">
        <v>75</v>
      </c>
      <c r="B5" s="10" t="s">
        <v>76</v>
      </c>
      <c r="C5" s="10" t="s">
        <v>49</v>
      </c>
      <c r="D5" s="10" t="s">
        <v>77</v>
      </c>
      <c r="E5" s="10" t="s">
        <v>78</v>
      </c>
      <c r="F5" s="11" t="n">
        <v>2019</v>
      </c>
      <c r="G5" s="10" t="s">
        <v>79</v>
      </c>
      <c r="H5" s="10" t="s">
        <v>80</v>
      </c>
      <c r="I5" s="10" t="s">
        <v>81</v>
      </c>
      <c r="J5" s="10" t="s">
        <v>82</v>
      </c>
      <c r="K5" s="10" t="s">
        <v>83</v>
      </c>
      <c r="L5" s="12" t="n">
        <v>45672</v>
      </c>
      <c r="M5" s="13"/>
      <c r="N5" s="11"/>
      <c r="O5" s="13"/>
      <c r="P5" s="14" t="str">
        <f aca="true">IF(OR(M5="",L5="",N5="",K5="Operasjonell leasing",K5="Leid"),"",MAX(O5,M5-(M5-O5)*MIN(N5,YEARFRAC(L5,TODAY()))/N5))</f>
        <v/>
      </c>
      <c r="Q5" s="12" t="n">
        <v>45889</v>
      </c>
      <c r="R5" s="15" t="n">
        <f aca="false">IF(Q5="","",EDATE(Q5,12))</f>
        <v>46254</v>
      </c>
      <c r="S5" s="8" t="str">
        <f aca="true">IF(R5="","",IF(R5&lt;TODAY(),"Forfalt",IF(R5&lt;=TODAY()+30,"Innen 30 dager","OK")))</f>
        <v>Forfalt</v>
      </c>
      <c r="T5" s="10" t="s">
        <v>57</v>
      </c>
      <c r="U5" s="10" t="s">
        <v>84</v>
      </c>
    </row>
    <row r="6" customFormat="false" ht="18" hidden="false" customHeight="true" outlineLevel="0" collapsed="false">
      <c r="A6" s="10" t="s">
        <v>85</v>
      </c>
      <c r="B6" s="10" t="s">
        <v>86</v>
      </c>
      <c r="C6" s="10" t="s">
        <v>87</v>
      </c>
      <c r="D6" s="10" t="s">
        <v>88</v>
      </c>
      <c r="E6" s="10" t="s">
        <v>89</v>
      </c>
      <c r="F6" s="11" t="n">
        <v>2018</v>
      </c>
      <c r="G6" s="10"/>
      <c r="H6" s="10"/>
      <c r="I6" s="10" t="s">
        <v>81</v>
      </c>
      <c r="J6" s="10" t="s">
        <v>82</v>
      </c>
      <c r="K6" s="10" t="s">
        <v>90</v>
      </c>
      <c r="L6" s="12" t="n">
        <v>46143</v>
      </c>
      <c r="M6" s="13"/>
      <c r="N6" s="11"/>
      <c r="O6" s="13"/>
      <c r="P6" s="14" t="str">
        <f aca="true">IF(OR(M6="",L6="",N6="",K6="Operasjonell leasing",K6="Leid"),"",MAX(O6,M6-(M6-O6)*MIN(N6,YEARFRAC(L6,TODAY()))/N6))</f>
        <v/>
      </c>
      <c r="Q6" s="12"/>
      <c r="R6" s="15" t="str">
        <f aca="false">IF(Q6="","",EDATE(Q6,12))</f>
        <v/>
      </c>
      <c r="S6" s="8" t="str">
        <f aca="true">IF(R6="","",IF(R6&lt;TODAY(),"Forfalt",IF(R6&lt;=TODAY()+30,"Innen 30 dager","OK")))</f>
        <v/>
      </c>
      <c r="T6" s="10" t="s">
        <v>57</v>
      </c>
      <c r="U6" s="10" t="s">
        <v>91</v>
      </c>
    </row>
    <row r="7" customFormat="false" ht="18" hidden="false" customHeight="true" outlineLevel="0" collapsed="false">
      <c r="A7" s="10"/>
      <c r="B7" s="10"/>
      <c r="C7" s="10"/>
      <c r="D7" s="10"/>
      <c r="E7" s="10"/>
      <c r="F7" s="11"/>
      <c r="G7" s="10"/>
      <c r="H7" s="10"/>
      <c r="I7" s="10"/>
      <c r="J7" s="10"/>
      <c r="K7" s="10"/>
      <c r="L7" s="12"/>
      <c r="M7" s="13"/>
      <c r="N7" s="11"/>
      <c r="O7" s="13"/>
      <c r="P7" s="14" t="str">
        <f aca="true">IF(OR(M7="",L7="",N7="",K7="Operasjonell leasing",K7="Leid"),"",MAX(O7,M7-(M7-O7)*MIN(N7,YEARFRAC(L7,TODAY()))/N7))</f>
        <v/>
      </c>
      <c r="Q7" s="12"/>
      <c r="R7" s="15" t="str">
        <f aca="false">IF(Q7="","",EDATE(Q7,12))</f>
        <v/>
      </c>
      <c r="S7" s="8" t="str">
        <f aca="true">IF(R7="","",IF(R7&lt;TODAY(),"Forfalt",IF(R7&lt;=TODAY()+30,"Innen 30 dager","OK")))</f>
        <v/>
      </c>
      <c r="T7" s="10"/>
      <c r="U7" s="10"/>
    </row>
    <row r="8" customFormat="false" ht="18" hidden="false" customHeight="true" outlineLevel="0" collapsed="false">
      <c r="A8" s="10"/>
      <c r="B8" s="10"/>
      <c r="C8" s="10"/>
      <c r="D8" s="10"/>
      <c r="E8" s="10"/>
      <c r="F8" s="11"/>
      <c r="G8" s="10"/>
      <c r="H8" s="10"/>
      <c r="I8" s="10"/>
      <c r="J8" s="10"/>
      <c r="K8" s="10"/>
      <c r="L8" s="12"/>
      <c r="M8" s="13"/>
      <c r="N8" s="11"/>
      <c r="O8" s="13"/>
      <c r="P8" s="14" t="str">
        <f aca="true">IF(OR(M8="",L8="",N8="",K8="Operasjonell leasing",K8="Leid"),"",MAX(O8,M8-(M8-O8)*MIN(N8,YEARFRAC(L8,TODAY()))/N8))</f>
        <v/>
      </c>
      <c r="Q8" s="12"/>
      <c r="R8" s="15" t="str">
        <f aca="false">IF(Q8="","",EDATE(Q8,12))</f>
        <v/>
      </c>
      <c r="S8" s="8" t="str">
        <f aca="true">IF(R8="","",IF(R8&lt;TODAY(),"Forfalt",IF(R8&lt;=TODAY()+30,"Innen 30 dager","OK")))</f>
        <v/>
      </c>
      <c r="T8" s="10"/>
      <c r="U8" s="10"/>
    </row>
    <row r="9" customFormat="false" ht="18" hidden="false" customHeight="true" outlineLevel="0" collapsed="false">
      <c r="A9" s="10"/>
      <c r="B9" s="10"/>
      <c r="C9" s="10"/>
      <c r="D9" s="10"/>
      <c r="E9" s="10"/>
      <c r="F9" s="11"/>
      <c r="G9" s="10"/>
      <c r="H9" s="10"/>
      <c r="I9" s="10"/>
      <c r="J9" s="10"/>
      <c r="K9" s="10"/>
      <c r="L9" s="12"/>
      <c r="M9" s="13"/>
      <c r="N9" s="11"/>
      <c r="O9" s="13"/>
      <c r="P9" s="14" t="str">
        <f aca="true">IF(OR(M9="",L9="",N9="",K9="Operasjonell leasing",K9="Leid"),"",MAX(O9,M9-(M9-O9)*MIN(N9,YEARFRAC(L9,TODAY()))/N9))</f>
        <v/>
      </c>
      <c r="Q9" s="12"/>
      <c r="R9" s="15" t="str">
        <f aca="false">IF(Q9="","",EDATE(Q9,12))</f>
        <v/>
      </c>
      <c r="S9" s="8" t="str">
        <f aca="true">IF(R9="","",IF(R9&lt;TODAY(),"Forfalt",IF(R9&lt;=TODAY()+30,"Innen 30 dager","OK")))</f>
        <v/>
      </c>
      <c r="T9" s="10"/>
      <c r="U9" s="10"/>
    </row>
    <row r="10" customFormat="false" ht="18" hidden="false" customHeight="true" outlineLevel="0" collapsed="false">
      <c r="A10" s="10"/>
      <c r="B10" s="10"/>
      <c r="C10" s="10"/>
      <c r="D10" s="10"/>
      <c r="E10" s="10"/>
      <c r="F10" s="11"/>
      <c r="G10" s="10"/>
      <c r="H10" s="10"/>
      <c r="I10" s="10"/>
      <c r="J10" s="10"/>
      <c r="K10" s="10"/>
      <c r="L10" s="12"/>
      <c r="M10" s="13"/>
      <c r="N10" s="11"/>
      <c r="O10" s="13"/>
      <c r="P10" s="14" t="str">
        <f aca="true">IF(OR(M10="",L10="",N10="",K10="Operasjonell leasing",K10="Leid"),"",MAX(O10,M10-(M10-O10)*MIN(N10,YEARFRAC(L10,TODAY()))/N10))</f>
        <v/>
      </c>
      <c r="Q10" s="12"/>
      <c r="R10" s="15" t="str">
        <f aca="false">IF(Q10="","",EDATE(Q10,12))</f>
        <v/>
      </c>
      <c r="S10" s="8" t="str">
        <f aca="true">IF(R10="","",IF(R10&lt;TODAY(),"Forfalt",IF(R10&lt;=TODAY()+30,"Innen 30 dager","OK")))</f>
        <v/>
      </c>
      <c r="T10" s="10"/>
      <c r="U10" s="10"/>
    </row>
    <row r="11" customFormat="false" ht="18" hidden="false" customHeight="true" outlineLevel="0" collapsed="false">
      <c r="A11" s="10"/>
      <c r="B11" s="10"/>
      <c r="C11" s="10"/>
      <c r="D11" s="10"/>
      <c r="E11" s="10"/>
      <c r="F11" s="11"/>
      <c r="G11" s="10"/>
      <c r="H11" s="10"/>
      <c r="I11" s="10"/>
      <c r="J11" s="10"/>
      <c r="K11" s="10"/>
      <c r="L11" s="12"/>
      <c r="M11" s="13"/>
      <c r="N11" s="11"/>
      <c r="O11" s="13"/>
      <c r="P11" s="14" t="str">
        <f aca="true">IF(OR(M11="",L11="",N11="",K11="Operasjonell leasing",K11="Leid"),"",MAX(O11,M11-(M11-O11)*MIN(N11,YEARFRAC(L11,TODAY()))/N11))</f>
        <v/>
      </c>
      <c r="Q11" s="12"/>
      <c r="R11" s="15" t="str">
        <f aca="false">IF(Q11="","",EDATE(Q11,12))</f>
        <v/>
      </c>
      <c r="S11" s="8" t="str">
        <f aca="true">IF(R11="","",IF(R11&lt;TODAY(),"Forfalt",IF(R11&lt;=TODAY()+30,"Innen 30 dager","OK")))</f>
        <v/>
      </c>
      <c r="T11" s="10"/>
      <c r="U11" s="10"/>
    </row>
    <row r="12" customFormat="false" ht="18" hidden="false" customHeight="true" outlineLevel="0" collapsed="false">
      <c r="A12" s="10"/>
      <c r="B12" s="10"/>
      <c r="C12" s="10"/>
      <c r="D12" s="10"/>
      <c r="E12" s="10"/>
      <c r="F12" s="11"/>
      <c r="G12" s="10"/>
      <c r="H12" s="10"/>
      <c r="I12" s="10"/>
      <c r="J12" s="10"/>
      <c r="K12" s="10"/>
      <c r="L12" s="12"/>
      <c r="M12" s="13"/>
      <c r="N12" s="11"/>
      <c r="O12" s="13"/>
      <c r="P12" s="14" t="str">
        <f aca="true">IF(OR(M12="",L12="",N12="",K12="Operasjonell leasing",K12="Leid"),"",MAX(O12,M12-(M12-O12)*MIN(N12,YEARFRAC(L12,TODAY()))/N12))</f>
        <v/>
      </c>
      <c r="Q12" s="12"/>
      <c r="R12" s="15" t="str">
        <f aca="false">IF(Q12="","",EDATE(Q12,12))</f>
        <v/>
      </c>
      <c r="S12" s="8" t="str">
        <f aca="true">IF(R12="","",IF(R12&lt;TODAY(),"Forfalt",IF(R12&lt;=TODAY()+30,"Innen 30 dager","OK")))</f>
        <v/>
      </c>
      <c r="T12" s="10"/>
      <c r="U12" s="10"/>
    </row>
    <row r="13" customFormat="false" ht="18" hidden="false" customHeight="true" outlineLevel="0" collapsed="false">
      <c r="A13" s="10"/>
      <c r="B13" s="10"/>
      <c r="C13" s="10"/>
      <c r="D13" s="10"/>
      <c r="E13" s="10"/>
      <c r="F13" s="11"/>
      <c r="G13" s="10"/>
      <c r="H13" s="10"/>
      <c r="I13" s="10"/>
      <c r="J13" s="10"/>
      <c r="K13" s="10"/>
      <c r="L13" s="12"/>
      <c r="M13" s="13"/>
      <c r="N13" s="11"/>
      <c r="O13" s="13"/>
      <c r="P13" s="14" t="str">
        <f aca="true">IF(OR(M13="",L13="",N13="",K13="Operasjonell leasing",K13="Leid"),"",MAX(O13,M13-(M13-O13)*MIN(N13,YEARFRAC(L13,TODAY()))/N13))</f>
        <v/>
      </c>
      <c r="Q13" s="12"/>
      <c r="R13" s="15" t="str">
        <f aca="false">IF(Q13="","",EDATE(Q13,12))</f>
        <v/>
      </c>
      <c r="S13" s="8" t="str">
        <f aca="true">IF(R13="","",IF(R13&lt;TODAY(),"Forfalt",IF(R13&lt;=TODAY()+30,"Innen 30 dager","OK")))</f>
        <v/>
      </c>
      <c r="T13" s="10"/>
      <c r="U13" s="10"/>
    </row>
    <row r="14" customFormat="false" ht="18" hidden="false" customHeight="true" outlineLevel="0" collapsed="false">
      <c r="A14" s="10"/>
      <c r="B14" s="10"/>
      <c r="C14" s="10"/>
      <c r="D14" s="10"/>
      <c r="E14" s="10"/>
      <c r="F14" s="11"/>
      <c r="G14" s="10"/>
      <c r="H14" s="10"/>
      <c r="I14" s="10"/>
      <c r="J14" s="10"/>
      <c r="K14" s="10"/>
      <c r="L14" s="12"/>
      <c r="M14" s="13"/>
      <c r="N14" s="11"/>
      <c r="O14" s="13"/>
      <c r="P14" s="14" t="str">
        <f aca="true">IF(OR(M14="",L14="",N14="",K14="Operasjonell leasing",K14="Leid"),"",MAX(O14,M14-(M14-O14)*MIN(N14,YEARFRAC(L14,TODAY()))/N14))</f>
        <v/>
      </c>
      <c r="Q14" s="12"/>
      <c r="R14" s="15" t="str">
        <f aca="false">IF(Q14="","",EDATE(Q14,12))</f>
        <v/>
      </c>
      <c r="S14" s="8" t="str">
        <f aca="true">IF(R14="","",IF(R14&lt;TODAY(),"Forfalt",IF(R14&lt;=TODAY()+30,"Innen 30 dager","OK")))</f>
        <v/>
      </c>
      <c r="T14" s="10"/>
      <c r="U14" s="10"/>
    </row>
    <row r="15" customFormat="false" ht="18" hidden="false" customHeight="true" outlineLevel="0" collapsed="false">
      <c r="A15" s="10"/>
      <c r="B15" s="10"/>
      <c r="C15" s="10"/>
      <c r="D15" s="10"/>
      <c r="E15" s="10"/>
      <c r="F15" s="11"/>
      <c r="G15" s="10"/>
      <c r="H15" s="10"/>
      <c r="I15" s="10"/>
      <c r="J15" s="10"/>
      <c r="K15" s="10"/>
      <c r="L15" s="12"/>
      <c r="M15" s="13"/>
      <c r="N15" s="11"/>
      <c r="O15" s="13"/>
      <c r="P15" s="14" t="str">
        <f aca="true">IF(OR(M15="",L15="",N15="",K15="Operasjonell leasing",K15="Leid"),"",MAX(O15,M15-(M15-O15)*MIN(N15,YEARFRAC(L15,TODAY()))/N15))</f>
        <v/>
      </c>
      <c r="Q15" s="12"/>
      <c r="R15" s="15" t="str">
        <f aca="false">IF(Q15="","",EDATE(Q15,12))</f>
        <v/>
      </c>
      <c r="S15" s="8" t="str">
        <f aca="true">IF(R15="","",IF(R15&lt;TODAY(),"Forfalt",IF(R15&lt;=TODAY()+30,"Innen 30 dager","OK")))</f>
        <v/>
      </c>
      <c r="T15" s="10"/>
      <c r="U15" s="10"/>
    </row>
    <row r="16" customFormat="false" ht="18" hidden="false" customHeight="true" outlineLevel="0" collapsed="false">
      <c r="A16" s="10"/>
      <c r="B16" s="10"/>
      <c r="C16" s="10"/>
      <c r="D16" s="10"/>
      <c r="E16" s="10"/>
      <c r="F16" s="11"/>
      <c r="G16" s="10"/>
      <c r="H16" s="10"/>
      <c r="I16" s="10"/>
      <c r="J16" s="10"/>
      <c r="K16" s="10"/>
      <c r="L16" s="12"/>
      <c r="M16" s="13"/>
      <c r="N16" s="11"/>
      <c r="O16" s="13"/>
      <c r="P16" s="14" t="str">
        <f aca="true">IF(OR(M16="",L16="",N16="",K16="Operasjonell leasing",K16="Leid"),"",MAX(O16,M16-(M16-O16)*MIN(N16,YEARFRAC(L16,TODAY()))/N16))</f>
        <v/>
      </c>
      <c r="Q16" s="12"/>
      <c r="R16" s="15" t="str">
        <f aca="false">IF(Q16="","",EDATE(Q16,12))</f>
        <v/>
      </c>
      <c r="S16" s="8" t="str">
        <f aca="true">IF(R16="","",IF(R16&lt;TODAY(),"Forfalt",IF(R16&lt;=TODAY()+30,"Innen 30 dager","OK")))</f>
        <v/>
      </c>
      <c r="T16" s="10"/>
      <c r="U16" s="10"/>
    </row>
    <row r="17" customFormat="false" ht="18" hidden="false" customHeight="true" outlineLevel="0" collapsed="false">
      <c r="A17" s="10"/>
      <c r="B17" s="10"/>
      <c r="C17" s="10"/>
      <c r="D17" s="10"/>
      <c r="E17" s="10"/>
      <c r="F17" s="11"/>
      <c r="G17" s="10"/>
      <c r="H17" s="10"/>
      <c r="I17" s="10"/>
      <c r="J17" s="10"/>
      <c r="K17" s="10"/>
      <c r="L17" s="12"/>
      <c r="M17" s="13"/>
      <c r="N17" s="11"/>
      <c r="O17" s="13"/>
      <c r="P17" s="14" t="str">
        <f aca="true">IF(OR(M17="",L17="",N17="",K17="Operasjonell leasing",K17="Leid"),"",MAX(O17,M17-(M17-O17)*MIN(N17,YEARFRAC(L17,TODAY()))/N17))</f>
        <v/>
      </c>
      <c r="Q17" s="12"/>
      <c r="R17" s="15" t="str">
        <f aca="false">IF(Q17="","",EDATE(Q17,12))</f>
        <v/>
      </c>
      <c r="S17" s="8" t="str">
        <f aca="true">IF(R17="","",IF(R17&lt;TODAY(),"Forfalt",IF(R17&lt;=TODAY()+30,"Innen 30 dager","OK")))</f>
        <v/>
      </c>
      <c r="T17" s="10"/>
      <c r="U17" s="10"/>
    </row>
    <row r="18" customFormat="false" ht="18" hidden="false" customHeight="true" outlineLevel="0" collapsed="false">
      <c r="A18" s="10"/>
      <c r="B18" s="10"/>
      <c r="C18" s="10"/>
      <c r="D18" s="10"/>
      <c r="E18" s="10"/>
      <c r="F18" s="11"/>
      <c r="G18" s="10"/>
      <c r="H18" s="10"/>
      <c r="I18" s="10"/>
      <c r="J18" s="10"/>
      <c r="K18" s="10"/>
      <c r="L18" s="12"/>
      <c r="M18" s="13"/>
      <c r="N18" s="11"/>
      <c r="O18" s="13"/>
      <c r="P18" s="14" t="str">
        <f aca="true">IF(OR(M18="",L18="",N18="",K18="Operasjonell leasing",K18="Leid"),"",MAX(O18,M18-(M18-O18)*MIN(N18,YEARFRAC(L18,TODAY()))/N18))</f>
        <v/>
      </c>
      <c r="Q18" s="12"/>
      <c r="R18" s="15" t="str">
        <f aca="false">IF(Q18="","",EDATE(Q18,12))</f>
        <v/>
      </c>
      <c r="S18" s="8" t="str">
        <f aca="true">IF(R18="","",IF(R18&lt;TODAY(),"Forfalt",IF(R18&lt;=TODAY()+30,"Innen 30 dager","OK")))</f>
        <v/>
      </c>
      <c r="T18" s="10"/>
      <c r="U18" s="10"/>
    </row>
    <row r="19" customFormat="false" ht="18" hidden="false" customHeight="true" outlineLevel="0" collapsed="false">
      <c r="A19" s="10"/>
      <c r="B19" s="10"/>
      <c r="C19" s="10"/>
      <c r="D19" s="10"/>
      <c r="E19" s="10"/>
      <c r="F19" s="11"/>
      <c r="G19" s="10"/>
      <c r="H19" s="10"/>
      <c r="I19" s="10"/>
      <c r="J19" s="10"/>
      <c r="K19" s="10"/>
      <c r="L19" s="12"/>
      <c r="M19" s="13"/>
      <c r="N19" s="11"/>
      <c r="O19" s="13"/>
      <c r="P19" s="14" t="str">
        <f aca="true">IF(OR(M19="",L19="",N19="",K19="Operasjonell leasing",K19="Leid"),"",MAX(O19,M19-(M19-O19)*MIN(N19,YEARFRAC(L19,TODAY()))/N19))</f>
        <v/>
      </c>
      <c r="Q19" s="12"/>
      <c r="R19" s="15" t="str">
        <f aca="false">IF(Q19="","",EDATE(Q19,12))</f>
        <v/>
      </c>
      <c r="S19" s="8" t="str">
        <f aca="true">IF(R19="","",IF(R19&lt;TODAY(),"Forfalt",IF(R19&lt;=TODAY()+30,"Innen 30 dager","OK")))</f>
        <v/>
      </c>
      <c r="T19" s="10"/>
      <c r="U19" s="10"/>
    </row>
    <row r="20" customFormat="false" ht="18" hidden="false" customHeight="true" outlineLevel="0" collapsed="false">
      <c r="A20" s="10"/>
      <c r="B20" s="10"/>
      <c r="C20" s="10"/>
      <c r="D20" s="10"/>
      <c r="E20" s="10"/>
      <c r="F20" s="11"/>
      <c r="G20" s="10"/>
      <c r="H20" s="10"/>
      <c r="I20" s="10"/>
      <c r="J20" s="10"/>
      <c r="K20" s="10"/>
      <c r="L20" s="12"/>
      <c r="M20" s="13"/>
      <c r="N20" s="11"/>
      <c r="O20" s="13"/>
      <c r="P20" s="14" t="str">
        <f aca="true">IF(OR(M20="",L20="",N20="",K20="Operasjonell leasing",K20="Leid"),"",MAX(O20,M20-(M20-O20)*MIN(N20,YEARFRAC(L20,TODAY()))/N20))</f>
        <v/>
      </c>
      <c r="Q20" s="12"/>
      <c r="R20" s="15" t="str">
        <f aca="false">IF(Q20="","",EDATE(Q20,12))</f>
        <v/>
      </c>
      <c r="S20" s="8" t="str">
        <f aca="true">IF(R20="","",IF(R20&lt;TODAY(),"Forfalt",IF(R20&lt;=TODAY()+30,"Innen 30 dager","OK")))</f>
        <v/>
      </c>
      <c r="T20" s="10"/>
      <c r="U20" s="10"/>
    </row>
    <row r="21" customFormat="false" ht="18" hidden="false" customHeight="true" outlineLevel="0" collapsed="false">
      <c r="A21" s="10"/>
      <c r="B21" s="10"/>
      <c r="C21" s="10"/>
      <c r="D21" s="10"/>
      <c r="E21" s="10"/>
      <c r="F21" s="11"/>
      <c r="G21" s="10"/>
      <c r="H21" s="10"/>
      <c r="I21" s="10"/>
      <c r="J21" s="10"/>
      <c r="K21" s="10"/>
      <c r="L21" s="12"/>
      <c r="M21" s="13"/>
      <c r="N21" s="11"/>
      <c r="O21" s="13"/>
      <c r="P21" s="14" t="str">
        <f aca="true">IF(OR(M21="",L21="",N21="",K21="Operasjonell leasing",K21="Leid"),"",MAX(O21,M21-(M21-O21)*MIN(N21,YEARFRAC(L21,TODAY()))/N21))</f>
        <v/>
      </c>
      <c r="Q21" s="12"/>
      <c r="R21" s="15" t="str">
        <f aca="false">IF(Q21="","",EDATE(Q21,12))</f>
        <v/>
      </c>
      <c r="S21" s="8" t="str">
        <f aca="true">IF(R21="","",IF(R21&lt;TODAY(),"Forfalt",IF(R21&lt;=TODAY()+30,"Innen 30 dager","OK")))</f>
        <v/>
      </c>
      <c r="T21" s="10"/>
      <c r="U21" s="10"/>
    </row>
    <row r="22" customFormat="false" ht="18" hidden="false" customHeight="true" outlineLevel="0" collapsed="false">
      <c r="A22" s="10"/>
      <c r="B22" s="10"/>
      <c r="C22" s="10"/>
      <c r="D22" s="10"/>
      <c r="E22" s="10"/>
      <c r="F22" s="11"/>
      <c r="G22" s="10"/>
      <c r="H22" s="10"/>
      <c r="I22" s="10"/>
      <c r="J22" s="10"/>
      <c r="K22" s="10"/>
      <c r="L22" s="12"/>
      <c r="M22" s="13"/>
      <c r="N22" s="11"/>
      <c r="O22" s="13"/>
      <c r="P22" s="14" t="str">
        <f aca="true">IF(OR(M22="",L22="",N22="",K22="Operasjonell leasing",K22="Leid"),"",MAX(O22,M22-(M22-O22)*MIN(N22,YEARFRAC(L22,TODAY()))/N22))</f>
        <v/>
      </c>
      <c r="Q22" s="12"/>
      <c r="R22" s="15" t="str">
        <f aca="false">IF(Q22="","",EDATE(Q22,12))</f>
        <v/>
      </c>
      <c r="S22" s="8" t="str">
        <f aca="true">IF(R22="","",IF(R22&lt;TODAY(),"Forfalt",IF(R22&lt;=TODAY()+30,"Innen 30 dager","OK")))</f>
        <v/>
      </c>
      <c r="T22" s="10"/>
      <c r="U22" s="10"/>
    </row>
    <row r="23" customFormat="false" ht="18" hidden="false" customHeight="true" outlineLevel="0" collapsed="false">
      <c r="A23" s="10"/>
      <c r="B23" s="10"/>
      <c r="C23" s="10"/>
      <c r="D23" s="10"/>
      <c r="E23" s="10"/>
      <c r="F23" s="11"/>
      <c r="G23" s="10"/>
      <c r="H23" s="10"/>
      <c r="I23" s="10"/>
      <c r="J23" s="10"/>
      <c r="K23" s="10"/>
      <c r="L23" s="12"/>
      <c r="M23" s="13"/>
      <c r="N23" s="11"/>
      <c r="O23" s="13"/>
      <c r="P23" s="14" t="str">
        <f aca="true">IF(OR(M23="",L23="",N23="",K23="Operasjonell leasing",K23="Leid"),"",MAX(O23,M23-(M23-O23)*MIN(N23,YEARFRAC(L23,TODAY()))/N23))</f>
        <v/>
      </c>
      <c r="Q23" s="12"/>
      <c r="R23" s="15" t="str">
        <f aca="false">IF(Q23="","",EDATE(Q23,12))</f>
        <v/>
      </c>
      <c r="S23" s="8" t="str">
        <f aca="true">IF(R23="","",IF(R23&lt;TODAY(),"Forfalt",IF(R23&lt;=TODAY()+30,"Innen 30 dager","OK")))</f>
        <v/>
      </c>
      <c r="T23" s="10"/>
      <c r="U23" s="10"/>
    </row>
    <row r="24" customFormat="false" ht="18" hidden="false" customHeight="true" outlineLevel="0" collapsed="false">
      <c r="A24" s="10"/>
      <c r="B24" s="10"/>
      <c r="C24" s="10"/>
      <c r="D24" s="10"/>
      <c r="E24" s="10"/>
      <c r="F24" s="11"/>
      <c r="G24" s="10"/>
      <c r="H24" s="10"/>
      <c r="I24" s="10"/>
      <c r="J24" s="10"/>
      <c r="K24" s="10"/>
      <c r="L24" s="12"/>
      <c r="M24" s="13"/>
      <c r="N24" s="11"/>
      <c r="O24" s="13"/>
      <c r="P24" s="14" t="str">
        <f aca="true">IF(OR(M24="",L24="",N24="",K24="Operasjonell leasing",K24="Leid"),"",MAX(O24,M24-(M24-O24)*MIN(N24,YEARFRAC(L24,TODAY()))/N24))</f>
        <v/>
      </c>
      <c r="Q24" s="12"/>
      <c r="R24" s="15" t="str">
        <f aca="false">IF(Q24="","",EDATE(Q24,12))</f>
        <v/>
      </c>
      <c r="S24" s="8" t="str">
        <f aca="true">IF(R24="","",IF(R24&lt;TODAY(),"Forfalt",IF(R24&lt;=TODAY()+30,"Innen 30 dager","OK")))</f>
        <v/>
      </c>
      <c r="T24" s="10"/>
      <c r="U24" s="10"/>
    </row>
    <row r="25" customFormat="false" ht="18" hidden="false" customHeight="true" outlineLevel="0" collapsed="false">
      <c r="A25" s="10"/>
      <c r="B25" s="10"/>
      <c r="C25" s="10"/>
      <c r="D25" s="10"/>
      <c r="E25" s="10"/>
      <c r="F25" s="11"/>
      <c r="G25" s="10"/>
      <c r="H25" s="10"/>
      <c r="I25" s="10"/>
      <c r="J25" s="10"/>
      <c r="K25" s="10"/>
      <c r="L25" s="12"/>
      <c r="M25" s="13"/>
      <c r="N25" s="11"/>
      <c r="O25" s="13"/>
      <c r="P25" s="14" t="str">
        <f aca="true">IF(OR(M25="",L25="",N25="",K25="Operasjonell leasing",K25="Leid"),"",MAX(O25,M25-(M25-O25)*MIN(N25,YEARFRAC(L25,TODAY()))/N25))</f>
        <v/>
      </c>
      <c r="Q25" s="12"/>
      <c r="R25" s="15" t="str">
        <f aca="false">IF(Q25="","",EDATE(Q25,12))</f>
        <v/>
      </c>
      <c r="S25" s="8" t="str">
        <f aca="true">IF(R25="","",IF(R25&lt;TODAY(),"Forfalt",IF(R25&lt;=TODAY()+30,"Innen 30 dager","OK")))</f>
        <v/>
      </c>
      <c r="T25" s="10"/>
      <c r="U25" s="10"/>
    </row>
    <row r="26" customFormat="false" ht="18" hidden="false" customHeight="true" outlineLevel="0" collapsed="false">
      <c r="A26" s="10"/>
      <c r="B26" s="10"/>
      <c r="C26" s="10"/>
      <c r="D26" s="10"/>
      <c r="E26" s="10"/>
      <c r="F26" s="11"/>
      <c r="G26" s="10"/>
      <c r="H26" s="10"/>
      <c r="I26" s="10"/>
      <c r="J26" s="10"/>
      <c r="K26" s="10"/>
      <c r="L26" s="12"/>
      <c r="M26" s="13"/>
      <c r="N26" s="11"/>
      <c r="O26" s="13"/>
      <c r="P26" s="14" t="str">
        <f aca="true">IF(OR(M26="",L26="",N26="",K26="Operasjonell leasing",K26="Leid"),"",MAX(O26,M26-(M26-O26)*MIN(N26,YEARFRAC(L26,TODAY()))/N26))</f>
        <v/>
      </c>
      <c r="Q26" s="12"/>
      <c r="R26" s="15" t="str">
        <f aca="false">IF(Q26="","",EDATE(Q26,12))</f>
        <v/>
      </c>
      <c r="S26" s="8" t="str">
        <f aca="true">IF(R26="","",IF(R26&lt;TODAY(),"Forfalt",IF(R26&lt;=TODAY()+30,"Innen 30 dager","OK")))</f>
        <v/>
      </c>
      <c r="T26" s="10"/>
      <c r="U26" s="10"/>
    </row>
    <row r="27" customFormat="false" ht="18" hidden="false" customHeight="true" outlineLevel="0" collapsed="false">
      <c r="A27" s="10"/>
      <c r="B27" s="10"/>
      <c r="C27" s="10"/>
      <c r="D27" s="10"/>
      <c r="E27" s="10"/>
      <c r="F27" s="11"/>
      <c r="G27" s="10"/>
      <c r="H27" s="10"/>
      <c r="I27" s="10"/>
      <c r="J27" s="10"/>
      <c r="K27" s="10"/>
      <c r="L27" s="12"/>
      <c r="M27" s="13"/>
      <c r="N27" s="11"/>
      <c r="O27" s="13"/>
      <c r="P27" s="14" t="str">
        <f aca="true">IF(OR(M27="",L27="",N27="",K27="Operasjonell leasing",K27="Leid"),"",MAX(O27,M27-(M27-O27)*MIN(N27,YEARFRAC(L27,TODAY()))/N27))</f>
        <v/>
      </c>
      <c r="Q27" s="12"/>
      <c r="R27" s="15" t="str">
        <f aca="false">IF(Q27="","",EDATE(Q27,12))</f>
        <v/>
      </c>
      <c r="S27" s="8" t="str">
        <f aca="true">IF(R27="","",IF(R27&lt;TODAY(),"Forfalt",IF(R27&lt;=TODAY()+30,"Innen 30 dager","OK")))</f>
        <v/>
      </c>
      <c r="T27" s="10"/>
      <c r="U27" s="10"/>
    </row>
    <row r="28" customFormat="false" ht="18" hidden="false" customHeight="true" outlineLevel="0" collapsed="false">
      <c r="A28" s="10"/>
      <c r="B28" s="10"/>
      <c r="C28" s="10"/>
      <c r="D28" s="10"/>
      <c r="E28" s="10"/>
      <c r="F28" s="11"/>
      <c r="G28" s="10"/>
      <c r="H28" s="10"/>
      <c r="I28" s="10"/>
      <c r="J28" s="10"/>
      <c r="K28" s="10"/>
      <c r="L28" s="12"/>
      <c r="M28" s="13"/>
      <c r="N28" s="11"/>
      <c r="O28" s="13"/>
      <c r="P28" s="14" t="str">
        <f aca="true">IF(OR(M28="",L28="",N28="",K28="Operasjonell leasing",K28="Leid"),"",MAX(O28,M28-(M28-O28)*MIN(N28,YEARFRAC(L28,TODAY()))/N28))</f>
        <v/>
      </c>
      <c r="Q28" s="12"/>
      <c r="R28" s="15" t="str">
        <f aca="false">IF(Q28="","",EDATE(Q28,12))</f>
        <v/>
      </c>
      <c r="S28" s="8" t="str">
        <f aca="true">IF(R28="","",IF(R28&lt;TODAY(),"Forfalt",IF(R28&lt;=TODAY()+30,"Innen 30 dager","OK")))</f>
        <v/>
      </c>
      <c r="T28" s="10"/>
      <c r="U28" s="10"/>
    </row>
    <row r="29" customFormat="false" ht="18" hidden="false" customHeight="true" outlineLevel="0" collapsed="false">
      <c r="A29" s="10"/>
      <c r="B29" s="10"/>
      <c r="C29" s="10"/>
      <c r="D29" s="10"/>
      <c r="E29" s="10"/>
      <c r="F29" s="11"/>
      <c r="G29" s="10"/>
      <c r="H29" s="10"/>
      <c r="I29" s="10"/>
      <c r="J29" s="10"/>
      <c r="K29" s="10"/>
      <c r="L29" s="12"/>
      <c r="M29" s="13"/>
      <c r="N29" s="11"/>
      <c r="O29" s="13"/>
      <c r="P29" s="14" t="str">
        <f aca="true">IF(OR(M29="",L29="",N29="",K29="Operasjonell leasing",K29="Leid"),"",MAX(O29,M29-(M29-O29)*MIN(N29,YEARFRAC(L29,TODAY()))/N29))</f>
        <v/>
      </c>
      <c r="Q29" s="12"/>
      <c r="R29" s="15" t="str">
        <f aca="false">IF(Q29="","",EDATE(Q29,12))</f>
        <v/>
      </c>
      <c r="S29" s="8" t="str">
        <f aca="true">IF(R29="","",IF(R29&lt;TODAY(),"Forfalt",IF(R29&lt;=TODAY()+30,"Innen 30 dager","OK")))</f>
        <v/>
      </c>
      <c r="T29" s="10"/>
      <c r="U29" s="10"/>
    </row>
    <row r="30" customFormat="false" ht="18" hidden="false" customHeight="true" outlineLevel="0" collapsed="false">
      <c r="A30" s="10"/>
      <c r="B30" s="10"/>
      <c r="C30" s="10"/>
      <c r="D30" s="10"/>
      <c r="E30" s="10"/>
      <c r="F30" s="11"/>
      <c r="G30" s="10"/>
      <c r="H30" s="10"/>
      <c r="I30" s="10"/>
      <c r="J30" s="10"/>
      <c r="K30" s="10"/>
      <c r="L30" s="12"/>
      <c r="M30" s="13"/>
      <c r="N30" s="11"/>
      <c r="O30" s="13"/>
      <c r="P30" s="14" t="str">
        <f aca="true">IF(OR(M30="",L30="",N30="",K30="Operasjonell leasing",K30="Leid"),"",MAX(O30,M30-(M30-O30)*MIN(N30,YEARFRAC(L30,TODAY()))/N30))</f>
        <v/>
      </c>
      <c r="Q30" s="12"/>
      <c r="R30" s="15" t="str">
        <f aca="false">IF(Q30="","",EDATE(Q30,12))</f>
        <v/>
      </c>
      <c r="S30" s="8" t="str">
        <f aca="true">IF(R30="","",IF(R30&lt;TODAY(),"Forfalt",IF(R30&lt;=TODAY()+30,"Innen 30 dager","OK")))</f>
        <v/>
      </c>
      <c r="T30" s="10"/>
      <c r="U30" s="10"/>
    </row>
    <row r="31" customFormat="false" ht="18" hidden="false" customHeight="true" outlineLevel="0" collapsed="false">
      <c r="A31" s="10"/>
      <c r="B31" s="10"/>
      <c r="C31" s="10"/>
      <c r="D31" s="10"/>
      <c r="E31" s="10"/>
      <c r="F31" s="11"/>
      <c r="G31" s="10"/>
      <c r="H31" s="10"/>
      <c r="I31" s="10"/>
      <c r="J31" s="10"/>
      <c r="K31" s="10"/>
      <c r="L31" s="12"/>
      <c r="M31" s="13"/>
      <c r="N31" s="11"/>
      <c r="O31" s="13"/>
      <c r="P31" s="14" t="str">
        <f aca="true">IF(OR(M31="",L31="",N31="",K31="Operasjonell leasing",K31="Leid"),"",MAX(O31,M31-(M31-O31)*MIN(N31,YEARFRAC(L31,TODAY()))/N31))</f>
        <v/>
      </c>
      <c r="Q31" s="12"/>
      <c r="R31" s="15" t="str">
        <f aca="false">IF(Q31="","",EDATE(Q31,12))</f>
        <v/>
      </c>
      <c r="S31" s="8" t="str">
        <f aca="true">IF(R31="","",IF(R31&lt;TODAY(),"Forfalt",IF(R31&lt;=TODAY()+30,"Innen 30 dager","OK")))</f>
        <v/>
      </c>
      <c r="T31" s="10"/>
      <c r="U31" s="10"/>
    </row>
    <row r="32" customFormat="false" ht="18" hidden="false" customHeight="true" outlineLevel="0" collapsed="false">
      <c r="A32" s="10"/>
      <c r="B32" s="10"/>
      <c r="C32" s="10"/>
      <c r="D32" s="10"/>
      <c r="E32" s="10"/>
      <c r="F32" s="11"/>
      <c r="G32" s="10"/>
      <c r="H32" s="10"/>
      <c r="I32" s="10"/>
      <c r="J32" s="10"/>
      <c r="K32" s="10"/>
      <c r="L32" s="12"/>
      <c r="M32" s="13"/>
      <c r="N32" s="11"/>
      <c r="O32" s="13"/>
      <c r="P32" s="14" t="str">
        <f aca="true">IF(OR(M32="",L32="",N32="",K32="Operasjonell leasing",K32="Leid"),"",MAX(O32,M32-(M32-O32)*MIN(N32,YEARFRAC(L32,TODAY()))/N32))</f>
        <v/>
      </c>
      <c r="Q32" s="12"/>
      <c r="R32" s="15" t="str">
        <f aca="false">IF(Q32="","",EDATE(Q32,12))</f>
        <v/>
      </c>
      <c r="S32" s="8" t="str">
        <f aca="true">IF(R32="","",IF(R32&lt;TODAY(),"Forfalt",IF(R32&lt;=TODAY()+30,"Innen 30 dager","OK")))</f>
        <v/>
      </c>
      <c r="T32" s="10"/>
      <c r="U32" s="10"/>
    </row>
    <row r="33" customFormat="false" ht="18" hidden="false" customHeight="true" outlineLevel="0" collapsed="false">
      <c r="A33" s="10"/>
      <c r="B33" s="10"/>
      <c r="C33" s="10"/>
      <c r="D33" s="10"/>
      <c r="E33" s="10"/>
      <c r="F33" s="11"/>
      <c r="G33" s="10"/>
      <c r="H33" s="10"/>
      <c r="I33" s="10"/>
      <c r="J33" s="10"/>
      <c r="K33" s="10"/>
      <c r="L33" s="12"/>
      <c r="M33" s="13"/>
      <c r="N33" s="11"/>
      <c r="O33" s="13"/>
      <c r="P33" s="14" t="str">
        <f aca="true">IF(OR(M33="",L33="",N33="",K33="Operasjonell leasing",K33="Leid"),"",MAX(O33,M33-(M33-O33)*MIN(N33,YEARFRAC(L33,TODAY()))/N33))</f>
        <v/>
      </c>
      <c r="Q33" s="12"/>
      <c r="R33" s="15" t="str">
        <f aca="false">IF(Q33="","",EDATE(Q33,12))</f>
        <v/>
      </c>
      <c r="S33" s="8" t="str">
        <f aca="true">IF(R33="","",IF(R33&lt;TODAY(),"Forfalt",IF(R33&lt;=TODAY()+30,"Innen 30 dager","OK")))</f>
        <v/>
      </c>
      <c r="T33" s="10"/>
      <c r="U33" s="10"/>
    </row>
    <row r="34" customFormat="false" ht="18" hidden="false" customHeight="true" outlineLevel="0" collapsed="false">
      <c r="A34" s="10"/>
      <c r="B34" s="10"/>
      <c r="C34" s="10"/>
      <c r="D34" s="10"/>
      <c r="E34" s="10"/>
      <c r="F34" s="11"/>
      <c r="G34" s="10"/>
      <c r="H34" s="10"/>
      <c r="I34" s="10"/>
      <c r="J34" s="10"/>
      <c r="K34" s="10"/>
      <c r="L34" s="12"/>
      <c r="M34" s="13"/>
      <c r="N34" s="11"/>
      <c r="O34" s="13"/>
      <c r="P34" s="14" t="str">
        <f aca="true">IF(OR(M34="",L34="",N34="",K34="Operasjonell leasing",K34="Leid"),"",MAX(O34,M34-(M34-O34)*MIN(N34,YEARFRAC(L34,TODAY()))/N34))</f>
        <v/>
      </c>
      <c r="Q34" s="12"/>
      <c r="R34" s="15" t="str">
        <f aca="false">IF(Q34="","",EDATE(Q34,12))</f>
        <v/>
      </c>
      <c r="S34" s="8" t="str">
        <f aca="true">IF(R34="","",IF(R34&lt;TODAY(),"Forfalt",IF(R34&lt;=TODAY()+30,"Innen 30 dager","OK")))</f>
        <v/>
      </c>
      <c r="T34" s="10"/>
      <c r="U34" s="10"/>
    </row>
    <row r="35" customFormat="false" ht="18" hidden="false" customHeight="true" outlineLevel="0" collapsed="false">
      <c r="A35" s="10"/>
      <c r="B35" s="10"/>
      <c r="C35" s="10"/>
      <c r="D35" s="10"/>
      <c r="E35" s="10"/>
      <c r="F35" s="11"/>
      <c r="G35" s="10"/>
      <c r="H35" s="10"/>
      <c r="I35" s="10"/>
      <c r="J35" s="10"/>
      <c r="K35" s="10"/>
      <c r="L35" s="12"/>
      <c r="M35" s="13"/>
      <c r="N35" s="11"/>
      <c r="O35" s="13"/>
      <c r="P35" s="14" t="str">
        <f aca="true">IF(OR(M35="",L35="",N35="",K35="Operasjonell leasing",K35="Leid"),"",MAX(O35,M35-(M35-O35)*MIN(N35,YEARFRAC(L35,TODAY()))/N35))</f>
        <v/>
      </c>
      <c r="Q35" s="12"/>
      <c r="R35" s="15" t="str">
        <f aca="false">IF(Q35="","",EDATE(Q35,12))</f>
        <v/>
      </c>
      <c r="S35" s="8" t="str">
        <f aca="true">IF(R35="","",IF(R35&lt;TODAY(),"Forfalt",IF(R35&lt;=TODAY()+30,"Innen 30 dager","OK")))</f>
        <v/>
      </c>
      <c r="T35" s="10"/>
      <c r="U35" s="10"/>
    </row>
    <row r="36" customFormat="false" ht="18" hidden="false" customHeight="true" outlineLevel="0" collapsed="false">
      <c r="A36" s="10"/>
      <c r="B36" s="10"/>
      <c r="C36" s="10"/>
      <c r="D36" s="10"/>
      <c r="E36" s="10"/>
      <c r="F36" s="11"/>
      <c r="G36" s="10"/>
      <c r="H36" s="10"/>
      <c r="I36" s="10"/>
      <c r="J36" s="10"/>
      <c r="K36" s="10"/>
      <c r="L36" s="12"/>
      <c r="M36" s="13"/>
      <c r="N36" s="11"/>
      <c r="O36" s="13"/>
      <c r="P36" s="14" t="str">
        <f aca="true">IF(OR(M36="",L36="",N36="",K36="Operasjonell leasing",K36="Leid"),"",MAX(O36,M36-(M36-O36)*MIN(N36,YEARFRAC(L36,TODAY()))/N36))</f>
        <v/>
      </c>
      <c r="Q36" s="12"/>
      <c r="R36" s="15" t="str">
        <f aca="false">IF(Q36="","",EDATE(Q36,12))</f>
        <v/>
      </c>
      <c r="S36" s="8" t="str">
        <f aca="true">IF(R36="","",IF(R36&lt;TODAY(),"Forfalt",IF(R36&lt;=TODAY()+30,"Innen 30 dager","OK")))</f>
        <v/>
      </c>
      <c r="T36" s="10"/>
      <c r="U36" s="10"/>
    </row>
    <row r="37" customFormat="false" ht="18" hidden="false" customHeight="true" outlineLevel="0" collapsed="false">
      <c r="A37" s="10"/>
      <c r="B37" s="10"/>
      <c r="C37" s="10"/>
      <c r="D37" s="10"/>
      <c r="E37" s="10"/>
      <c r="F37" s="11"/>
      <c r="G37" s="10"/>
      <c r="H37" s="10"/>
      <c r="I37" s="10"/>
      <c r="J37" s="10"/>
      <c r="K37" s="10"/>
      <c r="L37" s="12"/>
      <c r="M37" s="13"/>
      <c r="N37" s="11"/>
      <c r="O37" s="13"/>
      <c r="P37" s="14" t="str">
        <f aca="true">IF(OR(M37="",L37="",N37="",K37="Operasjonell leasing",K37="Leid"),"",MAX(O37,M37-(M37-O37)*MIN(N37,YEARFRAC(L37,TODAY()))/N37))</f>
        <v/>
      </c>
      <c r="Q37" s="12"/>
      <c r="R37" s="15" t="str">
        <f aca="false">IF(Q37="","",EDATE(Q37,12))</f>
        <v/>
      </c>
      <c r="S37" s="8" t="str">
        <f aca="true">IF(R37="","",IF(R37&lt;TODAY(),"Forfalt",IF(R37&lt;=TODAY()+30,"Innen 30 dager","OK")))</f>
        <v/>
      </c>
      <c r="T37" s="10"/>
      <c r="U37" s="10"/>
    </row>
    <row r="38" customFormat="false" ht="18" hidden="false" customHeight="true" outlineLevel="0" collapsed="false">
      <c r="A38" s="10"/>
      <c r="B38" s="10"/>
      <c r="C38" s="10"/>
      <c r="D38" s="10"/>
      <c r="E38" s="10"/>
      <c r="F38" s="11"/>
      <c r="G38" s="10"/>
      <c r="H38" s="10"/>
      <c r="I38" s="10"/>
      <c r="J38" s="10"/>
      <c r="K38" s="10"/>
      <c r="L38" s="12"/>
      <c r="M38" s="13"/>
      <c r="N38" s="11"/>
      <c r="O38" s="13"/>
      <c r="P38" s="14" t="str">
        <f aca="true">IF(OR(M38="",L38="",N38="",K38="Operasjonell leasing",K38="Leid"),"",MAX(O38,M38-(M38-O38)*MIN(N38,YEARFRAC(L38,TODAY()))/N38))</f>
        <v/>
      </c>
      <c r="Q38" s="12"/>
      <c r="R38" s="15" t="str">
        <f aca="false">IF(Q38="","",EDATE(Q38,12))</f>
        <v/>
      </c>
      <c r="S38" s="8" t="str">
        <f aca="true">IF(R38="","",IF(R38&lt;TODAY(),"Forfalt",IF(R38&lt;=TODAY()+30,"Innen 30 dager","OK")))</f>
        <v/>
      </c>
      <c r="T38" s="10"/>
      <c r="U38" s="10"/>
    </row>
    <row r="39" customFormat="false" ht="18" hidden="false" customHeight="true" outlineLevel="0" collapsed="false">
      <c r="A39" s="10"/>
      <c r="B39" s="10"/>
      <c r="C39" s="10"/>
      <c r="D39" s="10"/>
      <c r="E39" s="10"/>
      <c r="F39" s="11"/>
      <c r="G39" s="10"/>
      <c r="H39" s="10"/>
      <c r="I39" s="10"/>
      <c r="J39" s="10"/>
      <c r="K39" s="10"/>
      <c r="L39" s="12"/>
      <c r="M39" s="13"/>
      <c r="N39" s="11"/>
      <c r="O39" s="13"/>
      <c r="P39" s="14" t="str">
        <f aca="true">IF(OR(M39="",L39="",N39="",K39="Operasjonell leasing",K39="Leid"),"",MAX(O39,M39-(M39-O39)*MIN(N39,YEARFRAC(L39,TODAY()))/N39))</f>
        <v/>
      </c>
      <c r="Q39" s="12"/>
      <c r="R39" s="15" t="str">
        <f aca="false">IF(Q39="","",EDATE(Q39,12))</f>
        <v/>
      </c>
      <c r="S39" s="8" t="str">
        <f aca="true">IF(R39="","",IF(R39&lt;TODAY(),"Forfalt",IF(R39&lt;=TODAY()+30,"Innen 30 dager","OK")))</f>
        <v/>
      </c>
      <c r="T39" s="10"/>
      <c r="U39" s="10"/>
    </row>
    <row r="40" customFormat="false" ht="18" hidden="false" customHeight="true" outlineLevel="0" collapsed="false">
      <c r="A40" s="10"/>
      <c r="B40" s="10"/>
      <c r="C40" s="10"/>
      <c r="D40" s="10"/>
      <c r="E40" s="10"/>
      <c r="F40" s="11"/>
      <c r="G40" s="10"/>
      <c r="H40" s="10"/>
      <c r="I40" s="10"/>
      <c r="J40" s="10"/>
      <c r="K40" s="10"/>
      <c r="L40" s="12"/>
      <c r="M40" s="13"/>
      <c r="N40" s="11"/>
      <c r="O40" s="13"/>
      <c r="P40" s="14" t="str">
        <f aca="true">IF(OR(M40="",L40="",N40="",K40="Operasjonell leasing",K40="Leid"),"",MAX(O40,M40-(M40-O40)*MIN(N40,YEARFRAC(L40,TODAY()))/N40))</f>
        <v/>
      </c>
      <c r="Q40" s="12"/>
      <c r="R40" s="15" t="str">
        <f aca="false">IF(Q40="","",EDATE(Q40,12))</f>
        <v/>
      </c>
      <c r="S40" s="8" t="str">
        <f aca="true">IF(R40="","",IF(R40&lt;TODAY(),"Forfalt",IF(R40&lt;=TODAY()+30,"Innen 30 dager","OK")))</f>
        <v/>
      </c>
      <c r="T40" s="10"/>
      <c r="U40" s="10"/>
    </row>
    <row r="41" customFormat="false" ht="18" hidden="false" customHeight="true" outlineLevel="0" collapsed="false">
      <c r="A41" s="10"/>
      <c r="B41" s="10"/>
      <c r="C41" s="10"/>
      <c r="D41" s="10"/>
      <c r="E41" s="10"/>
      <c r="F41" s="11"/>
      <c r="G41" s="10"/>
      <c r="H41" s="10"/>
      <c r="I41" s="10"/>
      <c r="J41" s="10"/>
      <c r="K41" s="10"/>
      <c r="L41" s="12"/>
      <c r="M41" s="13"/>
      <c r="N41" s="11"/>
      <c r="O41" s="13"/>
      <c r="P41" s="14" t="str">
        <f aca="true">IF(OR(M41="",L41="",N41="",K41="Operasjonell leasing",K41="Leid"),"",MAX(O41,M41-(M41-O41)*MIN(N41,YEARFRAC(L41,TODAY()))/N41))</f>
        <v/>
      </c>
      <c r="Q41" s="12"/>
      <c r="R41" s="15" t="str">
        <f aca="false">IF(Q41="","",EDATE(Q41,12))</f>
        <v/>
      </c>
      <c r="S41" s="8" t="str">
        <f aca="true">IF(R41="","",IF(R41&lt;TODAY(),"Forfalt",IF(R41&lt;=TODAY()+30,"Innen 30 dager","OK")))</f>
        <v/>
      </c>
      <c r="T41" s="10"/>
      <c r="U41" s="10"/>
    </row>
    <row r="42" customFormat="false" ht="18" hidden="false" customHeight="true" outlineLevel="0" collapsed="false">
      <c r="A42" s="10"/>
      <c r="B42" s="10"/>
      <c r="C42" s="10"/>
      <c r="D42" s="10"/>
      <c r="E42" s="10"/>
      <c r="F42" s="11"/>
      <c r="G42" s="10"/>
      <c r="H42" s="10"/>
      <c r="I42" s="10"/>
      <c r="J42" s="10"/>
      <c r="K42" s="10"/>
      <c r="L42" s="12"/>
      <c r="M42" s="13"/>
      <c r="N42" s="11"/>
      <c r="O42" s="13"/>
      <c r="P42" s="14" t="str">
        <f aca="true">IF(OR(M42="",L42="",N42="",K42="Operasjonell leasing",K42="Leid"),"",MAX(O42,M42-(M42-O42)*MIN(N42,YEARFRAC(L42,TODAY()))/N42))</f>
        <v/>
      </c>
      <c r="Q42" s="12"/>
      <c r="R42" s="15" t="str">
        <f aca="false">IF(Q42="","",EDATE(Q42,12))</f>
        <v/>
      </c>
      <c r="S42" s="8" t="str">
        <f aca="true">IF(R42="","",IF(R42&lt;TODAY(),"Forfalt",IF(R42&lt;=TODAY()+30,"Innen 30 dager","OK")))</f>
        <v/>
      </c>
      <c r="T42" s="10"/>
      <c r="U42" s="10"/>
    </row>
    <row r="43" customFormat="false" ht="18" hidden="false" customHeight="true" outlineLevel="0" collapsed="false">
      <c r="A43" s="10"/>
      <c r="B43" s="10"/>
      <c r="C43" s="10"/>
      <c r="D43" s="10"/>
      <c r="E43" s="10"/>
      <c r="F43" s="11"/>
      <c r="G43" s="10"/>
      <c r="H43" s="10"/>
      <c r="I43" s="10"/>
      <c r="J43" s="10"/>
      <c r="K43" s="10"/>
      <c r="L43" s="12"/>
      <c r="M43" s="13"/>
      <c r="N43" s="11"/>
      <c r="O43" s="13"/>
      <c r="P43" s="14" t="str">
        <f aca="true">IF(OR(M43="",L43="",N43="",K43="Operasjonell leasing",K43="Leid"),"",MAX(O43,M43-(M43-O43)*MIN(N43,YEARFRAC(L43,TODAY()))/N43))</f>
        <v/>
      </c>
      <c r="Q43" s="12"/>
      <c r="R43" s="15" t="str">
        <f aca="false">IF(Q43="","",EDATE(Q43,12))</f>
        <v/>
      </c>
      <c r="S43" s="8" t="str">
        <f aca="true">IF(R43="","",IF(R43&lt;TODAY(),"Forfalt",IF(R43&lt;=TODAY()+30,"Innen 30 dager","OK")))</f>
        <v/>
      </c>
      <c r="T43" s="10"/>
      <c r="U43" s="10"/>
    </row>
    <row r="44" customFormat="false" ht="18" hidden="false" customHeight="true" outlineLevel="0" collapsed="false">
      <c r="A44" s="10"/>
      <c r="B44" s="10"/>
      <c r="C44" s="10"/>
      <c r="D44" s="10"/>
      <c r="E44" s="10"/>
      <c r="F44" s="11"/>
      <c r="G44" s="10"/>
      <c r="H44" s="10"/>
      <c r="I44" s="10"/>
      <c r="J44" s="10"/>
      <c r="K44" s="10"/>
      <c r="L44" s="12"/>
      <c r="M44" s="13"/>
      <c r="N44" s="11"/>
      <c r="O44" s="13"/>
      <c r="P44" s="14" t="str">
        <f aca="true">IF(OR(M44="",L44="",N44="",K44="Operasjonell leasing",K44="Leid"),"",MAX(O44,M44-(M44-O44)*MIN(N44,YEARFRAC(L44,TODAY()))/N44))</f>
        <v/>
      </c>
      <c r="Q44" s="12"/>
      <c r="R44" s="15" t="str">
        <f aca="false">IF(Q44="","",EDATE(Q44,12))</f>
        <v/>
      </c>
      <c r="S44" s="8" t="str">
        <f aca="true">IF(R44="","",IF(R44&lt;TODAY(),"Forfalt",IF(R44&lt;=TODAY()+30,"Innen 30 dager","OK")))</f>
        <v/>
      </c>
      <c r="T44" s="10"/>
      <c r="U44" s="10"/>
    </row>
    <row r="45" customFormat="false" ht="18" hidden="false" customHeight="true" outlineLevel="0" collapsed="false">
      <c r="A45" s="10"/>
      <c r="B45" s="10"/>
      <c r="C45" s="10"/>
      <c r="D45" s="10"/>
      <c r="E45" s="10"/>
      <c r="F45" s="11"/>
      <c r="G45" s="10"/>
      <c r="H45" s="10"/>
      <c r="I45" s="10"/>
      <c r="J45" s="10"/>
      <c r="K45" s="10"/>
      <c r="L45" s="12"/>
      <c r="M45" s="13"/>
      <c r="N45" s="11"/>
      <c r="O45" s="13"/>
      <c r="P45" s="14" t="str">
        <f aca="true">IF(OR(M45="",L45="",N45="",K45="Operasjonell leasing",K45="Leid"),"",MAX(O45,M45-(M45-O45)*MIN(N45,YEARFRAC(L45,TODAY()))/N45))</f>
        <v/>
      </c>
      <c r="Q45" s="12"/>
      <c r="R45" s="15" t="str">
        <f aca="false">IF(Q45="","",EDATE(Q45,12))</f>
        <v/>
      </c>
      <c r="S45" s="8" t="str">
        <f aca="true">IF(R45="","",IF(R45&lt;TODAY(),"Forfalt",IF(R45&lt;=TODAY()+30,"Innen 30 dager","OK")))</f>
        <v/>
      </c>
      <c r="T45" s="10"/>
      <c r="U45" s="10"/>
    </row>
    <row r="46" customFormat="false" ht="18" hidden="false" customHeight="true" outlineLevel="0" collapsed="false">
      <c r="A46" s="10"/>
      <c r="B46" s="10"/>
      <c r="C46" s="10"/>
      <c r="D46" s="10"/>
      <c r="E46" s="10"/>
      <c r="F46" s="11"/>
      <c r="G46" s="10"/>
      <c r="H46" s="10"/>
      <c r="I46" s="10"/>
      <c r="J46" s="10"/>
      <c r="K46" s="10"/>
      <c r="L46" s="12"/>
      <c r="M46" s="13"/>
      <c r="N46" s="11"/>
      <c r="O46" s="13"/>
      <c r="P46" s="14" t="str">
        <f aca="true">IF(OR(M46="",L46="",N46="",K46="Operasjonell leasing",K46="Leid"),"",MAX(O46,M46-(M46-O46)*MIN(N46,YEARFRAC(L46,TODAY()))/N46))</f>
        <v/>
      </c>
      <c r="Q46" s="12"/>
      <c r="R46" s="15" t="str">
        <f aca="false">IF(Q46="","",EDATE(Q46,12))</f>
        <v/>
      </c>
      <c r="S46" s="8" t="str">
        <f aca="true">IF(R46="","",IF(R46&lt;TODAY(),"Forfalt",IF(R46&lt;=TODAY()+30,"Innen 30 dager","OK")))</f>
        <v/>
      </c>
      <c r="T46" s="10"/>
      <c r="U46" s="10"/>
    </row>
    <row r="47" customFormat="false" ht="18" hidden="false" customHeight="true" outlineLevel="0" collapsed="false">
      <c r="A47" s="10"/>
      <c r="B47" s="10"/>
      <c r="C47" s="10"/>
      <c r="D47" s="10"/>
      <c r="E47" s="10"/>
      <c r="F47" s="11"/>
      <c r="G47" s="10"/>
      <c r="H47" s="10"/>
      <c r="I47" s="10"/>
      <c r="J47" s="10"/>
      <c r="K47" s="10"/>
      <c r="L47" s="12"/>
      <c r="M47" s="13"/>
      <c r="N47" s="11"/>
      <c r="O47" s="13"/>
      <c r="P47" s="14" t="str">
        <f aca="true">IF(OR(M47="",L47="",N47="",K47="Operasjonell leasing",K47="Leid"),"",MAX(O47,M47-(M47-O47)*MIN(N47,YEARFRAC(L47,TODAY()))/N47))</f>
        <v/>
      </c>
      <c r="Q47" s="12"/>
      <c r="R47" s="15" t="str">
        <f aca="false">IF(Q47="","",EDATE(Q47,12))</f>
        <v/>
      </c>
      <c r="S47" s="8" t="str">
        <f aca="true">IF(R47="","",IF(R47&lt;TODAY(),"Forfalt",IF(R47&lt;=TODAY()+30,"Innen 30 dager","OK")))</f>
        <v/>
      </c>
      <c r="T47" s="10"/>
      <c r="U47" s="10"/>
    </row>
    <row r="48" customFormat="false" ht="18" hidden="false" customHeight="true" outlineLevel="0" collapsed="false">
      <c r="A48" s="10"/>
      <c r="B48" s="10"/>
      <c r="C48" s="10"/>
      <c r="D48" s="10"/>
      <c r="E48" s="10"/>
      <c r="F48" s="11"/>
      <c r="G48" s="10"/>
      <c r="H48" s="10"/>
      <c r="I48" s="10"/>
      <c r="J48" s="10"/>
      <c r="K48" s="10"/>
      <c r="L48" s="12"/>
      <c r="M48" s="13"/>
      <c r="N48" s="11"/>
      <c r="O48" s="13"/>
      <c r="P48" s="14" t="str">
        <f aca="true">IF(OR(M48="",L48="",N48="",K48="Operasjonell leasing",K48="Leid"),"",MAX(O48,M48-(M48-O48)*MIN(N48,YEARFRAC(L48,TODAY()))/N48))</f>
        <v/>
      </c>
      <c r="Q48" s="12"/>
      <c r="R48" s="15" t="str">
        <f aca="false">IF(Q48="","",EDATE(Q48,12))</f>
        <v/>
      </c>
      <c r="S48" s="8" t="str">
        <f aca="true">IF(R48="","",IF(R48&lt;TODAY(),"Forfalt",IF(R48&lt;=TODAY()+30,"Innen 30 dager","OK")))</f>
        <v/>
      </c>
      <c r="T48" s="10"/>
      <c r="U48" s="10"/>
    </row>
    <row r="49" customFormat="false" ht="18" hidden="false" customHeight="true" outlineLevel="0" collapsed="false">
      <c r="A49" s="10"/>
      <c r="B49" s="10"/>
      <c r="C49" s="10"/>
      <c r="D49" s="10"/>
      <c r="E49" s="10"/>
      <c r="F49" s="11"/>
      <c r="G49" s="10"/>
      <c r="H49" s="10"/>
      <c r="I49" s="10"/>
      <c r="J49" s="10"/>
      <c r="K49" s="10"/>
      <c r="L49" s="12"/>
      <c r="M49" s="13"/>
      <c r="N49" s="11"/>
      <c r="O49" s="13"/>
      <c r="P49" s="14" t="str">
        <f aca="true">IF(OR(M49="",L49="",N49="",K49="Operasjonell leasing",K49="Leid"),"",MAX(O49,M49-(M49-O49)*MIN(N49,YEARFRAC(L49,TODAY()))/N49))</f>
        <v/>
      </c>
      <c r="Q49" s="12"/>
      <c r="R49" s="15" t="str">
        <f aca="false">IF(Q49="","",EDATE(Q49,12))</f>
        <v/>
      </c>
      <c r="S49" s="8" t="str">
        <f aca="true">IF(R49="","",IF(R49&lt;TODAY(),"Forfalt",IF(R49&lt;=TODAY()+30,"Innen 30 dager","OK")))</f>
        <v/>
      </c>
      <c r="T49" s="10"/>
      <c r="U49" s="10"/>
    </row>
    <row r="50" customFormat="false" ht="18" hidden="false" customHeight="true" outlineLevel="0" collapsed="false">
      <c r="A50" s="10"/>
      <c r="B50" s="10"/>
      <c r="C50" s="10"/>
      <c r="D50" s="10"/>
      <c r="E50" s="10"/>
      <c r="F50" s="11"/>
      <c r="G50" s="10"/>
      <c r="H50" s="10"/>
      <c r="I50" s="10"/>
      <c r="J50" s="10"/>
      <c r="K50" s="10"/>
      <c r="L50" s="12"/>
      <c r="M50" s="13"/>
      <c r="N50" s="11"/>
      <c r="O50" s="13"/>
      <c r="P50" s="14" t="str">
        <f aca="true">IF(OR(M50="",L50="",N50="",K50="Operasjonell leasing",K50="Leid"),"",MAX(O50,M50-(M50-O50)*MIN(N50,YEARFRAC(L50,TODAY()))/N50))</f>
        <v/>
      </c>
      <c r="Q50" s="12"/>
      <c r="R50" s="15" t="str">
        <f aca="false">IF(Q50="","",EDATE(Q50,12))</f>
        <v/>
      </c>
      <c r="S50" s="8" t="str">
        <f aca="true">IF(R50="","",IF(R50&lt;TODAY(),"Forfalt",IF(R50&lt;=TODAY()+30,"Innen 30 dager","OK")))</f>
        <v/>
      </c>
      <c r="T50" s="10"/>
      <c r="U50" s="10"/>
    </row>
    <row r="51" customFormat="false" ht="18" hidden="false" customHeight="true" outlineLevel="0" collapsed="false">
      <c r="A51" s="10"/>
      <c r="B51" s="10"/>
      <c r="C51" s="10"/>
      <c r="D51" s="10"/>
      <c r="E51" s="10"/>
      <c r="F51" s="11"/>
      <c r="G51" s="10"/>
      <c r="H51" s="10"/>
      <c r="I51" s="10"/>
      <c r="J51" s="10"/>
      <c r="K51" s="10"/>
      <c r="L51" s="12"/>
      <c r="M51" s="13"/>
      <c r="N51" s="11"/>
      <c r="O51" s="13"/>
      <c r="P51" s="14" t="str">
        <f aca="true">IF(OR(M51="",L51="",N51="",K51="Operasjonell leasing",K51="Leid"),"",MAX(O51,M51-(M51-O51)*MIN(N51,YEARFRAC(L51,TODAY()))/N51))</f>
        <v/>
      </c>
      <c r="Q51" s="12"/>
      <c r="R51" s="15" t="str">
        <f aca="false">IF(Q51="","",EDATE(Q51,12))</f>
        <v/>
      </c>
      <c r="S51" s="8" t="str">
        <f aca="true">IF(R51="","",IF(R51&lt;TODAY(),"Forfalt",IF(R51&lt;=TODAY()+30,"Innen 30 dager","OK")))</f>
        <v/>
      </c>
      <c r="T51" s="10"/>
      <c r="U51" s="10"/>
    </row>
  </sheetData>
  <autoFilter ref="A1:U51"/>
  <conditionalFormatting sqref="S2:S51">
    <cfRule type="cellIs" priority="2" operator="equal" aboveAverage="0" equalAverage="0" bottom="0" percent="0" rank="0" text="" dxfId="9">
      <formula>"Forfalt"</formula>
    </cfRule>
    <cfRule type="cellIs" priority="3" operator="equal" aboveAverage="0" equalAverage="0" bottom="0" percent="0" rank="0" text="" dxfId="10">
      <formula>"Innen 30 dager"</formula>
    </cfRule>
    <cfRule type="cellIs" priority="4" operator="equal" aboveAverage="0" equalAverage="0" bottom="0" percent="0" rank="0" text="" dxfId="11">
      <formula>"OK"</formula>
    </cfRule>
  </conditionalFormatting>
  <dataValidations count="3">
    <dataValidation allowBlank="true" error="Velg en verdi fra listen." errorStyle="stop" errorTitle="Ugyldig verdi" operator="between" showDropDown="false" showErrorMessage="false" showInputMessage="false" sqref="C2:C51" type="list">
      <formula1>"Kjøretøy,Verktøy,Maskin,Annet"</formula1>
      <formula2>0</formula2>
    </dataValidation>
    <dataValidation allowBlank="true" error="Velg en verdi fra listen." errorStyle="stop" errorTitle="Ugyldig verdi" operator="between" showDropDown="false" showErrorMessage="false" showInputMessage="false" sqref="K2:K51" type="list">
      <formula1>"Eid,Finansiell leasing,Operasjonell leasing,Leid"</formula1>
      <formula2>0</formula2>
    </dataValidation>
    <dataValidation allowBlank="true" error="Velg en verdi fra listen." errorStyle="stop" errorTitle="Ugyldig verdi" operator="between" showDropDown="false" showErrorMessage="false" showInputMessage="false" sqref="T2:T51" type="list">
      <formula1>"Aktiv,Inaktiv,Avhendet"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1" t="s">
        <v>92</v>
      </c>
    </row>
    <row r="3" customFormat="false" ht="15" hidden="false" customHeight="false" outlineLevel="0" collapsed="false">
      <c r="B3" s="2" t="s">
        <v>93</v>
      </c>
    </row>
    <row r="5" customFormat="false" ht="15" hidden="false" customHeight="false" outlineLevel="0" collapsed="false">
      <c r="B5" s="16" t="s">
        <v>30</v>
      </c>
      <c r="C5" s="16" t="s">
        <v>94</v>
      </c>
      <c r="D5" s="16" t="s">
        <v>95</v>
      </c>
      <c r="E5" s="16" t="s">
        <v>42</v>
      </c>
    </row>
    <row r="6" customFormat="false" ht="15" hidden="false" customHeight="false" outlineLevel="0" collapsed="false">
      <c r="B6" s="8" t="s">
        <v>60</v>
      </c>
      <c r="C6" s="8" t="n">
        <f aca="false">COUNTIF(Utstyrsliste!$C$2:$C$51,B6)</f>
        <v>1</v>
      </c>
      <c r="D6" s="14" t="n">
        <f aca="false">SUMIF(Utstyrsliste!$C$2:$C$51,B6,Utstyrsliste!$M$2:$M$51)</f>
        <v>520000</v>
      </c>
      <c r="E6" s="14" t="n">
        <f aca="false">SUMIF(Utstyrsliste!$C$2:$C$51,B6,Utstyrsliste!$P$2:$P$51)</f>
        <v>287927.777777778</v>
      </c>
    </row>
    <row r="7" customFormat="false" ht="15" hidden="false" customHeight="false" outlineLevel="0" collapsed="false">
      <c r="B7" s="8" t="s">
        <v>70</v>
      </c>
      <c r="C7" s="8" t="n">
        <f aca="false">COUNTIF(Utstyrsliste!$C$2:$C$51,B7)</f>
        <v>1</v>
      </c>
      <c r="D7" s="14" t="n">
        <f aca="false">SUMIF(Utstyrsliste!$C$2:$C$51,B7,Utstyrsliste!$M$2:$M$51)</f>
        <v>14900</v>
      </c>
      <c r="E7" s="14" t="n">
        <f aca="false">SUMIF(Utstyrsliste!$C$2:$C$51,B7,Utstyrsliste!$P$2:$P$51)</f>
        <v>4966.66666666667</v>
      </c>
    </row>
    <row r="8" customFormat="false" ht="15" hidden="false" customHeight="false" outlineLevel="0" collapsed="false">
      <c r="B8" s="8" t="s">
        <v>49</v>
      </c>
      <c r="C8" s="8" t="n">
        <f aca="false">COUNTIF(Utstyrsliste!$C$2:$C$51,B8)</f>
        <v>2</v>
      </c>
      <c r="D8" s="14" t="n">
        <f aca="false">SUMIF(Utstyrsliste!$C$2:$C$51,B8,Utstyrsliste!$M$2:$M$51)</f>
        <v>2450000</v>
      </c>
      <c r="E8" s="14" t="n">
        <f aca="false">SUMIF(Utstyrsliste!$C$2:$C$51,B8,Utstyrsliste!$P$2:$P$51)</f>
        <v>1000416.66666667</v>
      </c>
    </row>
    <row r="9" customFormat="false" ht="15" hidden="false" customHeight="false" outlineLevel="0" collapsed="false">
      <c r="B9" s="8" t="s">
        <v>87</v>
      </c>
      <c r="C9" s="8" t="n">
        <f aca="false">COUNTIF(Utstyrsliste!$C$2:$C$51,B9)</f>
        <v>1</v>
      </c>
      <c r="D9" s="14" t="n">
        <f aca="false">SUMIF(Utstyrsliste!$C$2:$C$51,B9,Utstyrsliste!$M$2:$M$51)</f>
        <v>0</v>
      </c>
      <c r="E9" s="14" t="n">
        <f aca="false">SUMIF(Utstyrsliste!$C$2:$C$51,B9,Utstyrsliste!$P$2:$P$51)</f>
        <v>0</v>
      </c>
    </row>
    <row r="10" customFormat="false" ht="15" hidden="false" customHeight="false" outlineLevel="0" collapsed="false">
      <c r="B10" s="17" t="s">
        <v>96</v>
      </c>
      <c r="C10" s="17" t="n">
        <f aca="false">SUM(C6:C9)</f>
        <v>5</v>
      </c>
      <c r="D10" s="18" t="n">
        <f aca="false">SUM(D6:D9)</f>
        <v>2984900</v>
      </c>
      <c r="E10" s="18" t="n">
        <f aca="false">SUM(E6:E9)</f>
        <v>1293311.11111111</v>
      </c>
    </row>
    <row r="13" customFormat="false" ht="15" hidden="false" customHeight="false" outlineLevel="0" collapsed="false">
      <c r="B13" s="19" t="s">
        <v>97</v>
      </c>
    </row>
    <row r="14" customFormat="false" ht="15" hidden="false" customHeight="false" outlineLevel="0" collapsed="false">
      <c r="B14" s="8" t="s">
        <v>98</v>
      </c>
      <c r="C14" s="20" t="n">
        <f aca="false">COUNTA(Utstyrsliste!$R$2:$R$51)-COUNTIF(Utstyrsliste!$R$2:$R$51,"")</f>
        <v>2</v>
      </c>
    </row>
    <row r="15" customFormat="false" ht="15" hidden="false" customHeight="false" outlineLevel="0" collapsed="false">
      <c r="B15" s="8" t="s">
        <v>99</v>
      </c>
      <c r="C15" s="20" t="n">
        <f aca="false">COUNTIF(Utstyrsliste!$S$2:$S$51,"Forfalt")</f>
        <v>1</v>
      </c>
    </row>
    <row r="16" customFormat="false" ht="15" hidden="false" customHeight="false" outlineLevel="0" collapsed="false">
      <c r="B16" s="8" t="s">
        <v>100</v>
      </c>
      <c r="C16" s="20" t="n">
        <f aca="false">COUNTIF(Utstyrsliste!$S$2:$S$51,"Innen 30 dager")</f>
        <v>0</v>
      </c>
    </row>
    <row r="17" customFormat="false" ht="15" hidden="false" customHeight="false" outlineLevel="0" collapsed="false">
      <c r="B17" s="8" t="s">
        <v>101</v>
      </c>
      <c r="C17" s="20" t="n">
        <f aca="false">COUNTIF(Utstyrsliste!$S$2:$S$51,"OK")</f>
        <v>1</v>
      </c>
    </row>
    <row r="18" customFormat="false" ht="15" hidden="false" customHeight="false" outlineLevel="0" collapsed="false">
      <c r="B18" s="8" t="s">
        <v>102</v>
      </c>
      <c r="C18" s="21" t="n">
        <f aca="false">IF(COUNT(Utstyrsliste!$R$2:$R$51)=0,"",MIN(Utstyrsliste!$R$2:$R$51))</f>
        <v>46254</v>
      </c>
    </row>
    <row r="19" customFormat="false" ht="15" hidden="false" customHeight="false" outlineLevel="0" collapsed="false">
      <c r="B19" s="8" t="s">
        <v>103</v>
      </c>
      <c r="C19" s="20" t="n">
        <f aca="false">COUNTIF(Utstyrsliste!$T$2:$T$51,"Aktiv")</f>
        <v>5</v>
      </c>
    </row>
    <row r="22" customFormat="false" ht="15" hidden="false" customHeight="false" outlineLevel="0" collapsed="false">
      <c r="B22" s="22" t="s">
        <v>104</v>
      </c>
    </row>
    <row r="23" customFormat="false" ht="15" hidden="false" customHeight="false" outlineLevel="0" collapsed="false">
      <c r="B23" s="22" t="s">
        <v>105</v>
      </c>
    </row>
    <row r="25" customFormat="false" ht="15" hidden="false" customHeight="false" outlineLevel="0" collapsed="false">
      <c r="B25" s="23" t="s">
        <v>106</v>
      </c>
    </row>
  </sheetData>
  <conditionalFormatting sqref="C15">
    <cfRule type="cellIs" priority="2" operator="greaterThan" aboveAverage="0" equalAverage="0" bottom="0" percent="0" rank="0" text="" dxfId="9">
      <formula>0</formula>
    </cfRule>
  </conditionalFormatting>
  <hyperlinks>
    <hyperlink ref="B25" r:id="rId1" display="Vil du ha dette automatisk? Autogear Inventory + Maskinregistere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2026-10-20T14:58:33Z</dcterms:created>
  <dc:creator>ECIT Autogear AS</dc:creator>
  <dc:description/>
  <dc:language>en-US</dc:language>
  <cp:lastModifiedBy/>
  <dcterms:modified xsi:type="dcterms:W3CDTF">2026-10-20T14:58:33Z</dcterms:modified>
  <cp:revision>0</cp:revision>
  <dc:subject/>
  <dc:title>Utstyrsliste for bedriften – mal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